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Docs\Towering-Skills\TS videos\FA Essentials 2021\"/>
    </mc:Choice>
  </mc:AlternateContent>
  <xr:revisionPtr revIDLastSave="0" documentId="13_ncr:1_{7E214E43-B7BE-46E8-902E-A3C0BA451B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CF" sheetId="1" r:id="rId1"/>
    <sheet name="credit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1" l="1"/>
  <c r="C27" i="1"/>
  <c r="Z19" i="1"/>
  <c r="D15" i="1"/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M9" i="1"/>
  <c r="L9" i="1"/>
  <c r="K9" i="1"/>
  <c r="J9" i="1"/>
  <c r="B30" i="1" l="1"/>
  <c r="E18" i="1"/>
  <c r="D18" i="1"/>
  <c r="D17" i="1"/>
  <c r="Z14" i="1"/>
  <c r="X9" i="1"/>
  <c r="W9" i="1"/>
  <c r="V9" i="1"/>
  <c r="U9" i="1"/>
  <c r="T9" i="1"/>
  <c r="S9" i="1"/>
  <c r="R9" i="1"/>
  <c r="Q9" i="1"/>
  <c r="P9" i="1"/>
  <c r="O9" i="1"/>
  <c r="N9" i="1"/>
  <c r="I9" i="1"/>
  <c r="H9" i="1"/>
  <c r="G9" i="1"/>
  <c r="F9" i="1"/>
  <c r="E9" i="1"/>
  <c r="E8" i="1"/>
  <c r="E10" i="1" s="1"/>
  <c r="G7" i="1"/>
  <c r="F7" i="1"/>
  <c r="F6" i="1"/>
  <c r="G6" i="1" s="1"/>
  <c r="G8" i="1" l="1"/>
  <c r="G10" i="1" s="1"/>
  <c r="H6" i="1"/>
  <c r="F8" i="1"/>
  <c r="F10" i="1" s="1"/>
  <c r="F11" i="1" s="1"/>
  <c r="F12" i="1" s="1"/>
  <c r="Z9" i="1"/>
  <c r="G18" i="1"/>
  <c r="F18" i="1"/>
  <c r="D19" i="1"/>
  <c r="E11" i="1"/>
  <c r="H7" i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I6" i="1"/>
  <c r="D20" i="1" l="1"/>
  <c r="Z7" i="1"/>
  <c r="H18" i="1"/>
  <c r="J6" i="1"/>
  <c r="I8" i="1"/>
  <c r="I10" i="1" s="1"/>
  <c r="G11" i="1"/>
  <c r="G12" i="1" s="1"/>
  <c r="F19" i="1"/>
  <c r="E12" i="1"/>
  <c r="H8" i="1"/>
  <c r="I18" i="1" l="1"/>
  <c r="K6" i="1"/>
  <c r="J8" i="1"/>
  <c r="J10" i="1" s="1"/>
  <c r="H10" i="1"/>
  <c r="G19" i="1"/>
  <c r="I11" i="1"/>
  <c r="I12" i="1"/>
  <c r="J18" i="1" l="1"/>
  <c r="E19" i="1"/>
  <c r="F20" i="1" s="1"/>
  <c r="E17" i="1"/>
  <c r="I19" i="1"/>
  <c r="H11" i="1"/>
  <c r="H12" i="1" s="1"/>
  <c r="J11" i="1"/>
  <c r="J12" i="1" s="1"/>
  <c r="K8" i="1"/>
  <c r="L6" i="1"/>
  <c r="K18" i="1" l="1"/>
  <c r="J19" i="1"/>
  <c r="M6" i="1"/>
  <c r="L8" i="1"/>
  <c r="L10" i="1" s="1"/>
  <c r="K10" i="1"/>
  <c r="F17" i="1"/>
  <c r="G17" i="1" s="1"/>
  <c r="G20" i="1"/>
  <c r="E20" i="1"/>
  <c r="L18" i="1" l="1"/>
  <c r="H19" i="1"/>
  <c r="H17" i="1"/>
  <c r="K11" i="1"/>
  <c r="L11" i="1"/>
  <c r="L12" i="1" s="1"/>
  <c r="M8" i="1"/>
  <c r="N6" i="1"/>
  <c r="M18" i="1" l="1"/>
  <c r="L19" i="1"/>
  <c r="N8" i="1"/>
  <c r="N10" i="1" s="1"/>
  <c r="O6" i="1"/>
  <c r="M10" i="1"/>
  <c r="I17" i="1"/>
  <c r="J17" i="1" s="1"/>
  <c r="K12" i="1"/>
  <c r="H20" i="1"/>
  <c r="J20" i="1"/>
  <c r="I20" i="1"/>
  <c r="N18" i="1" l="1"/>
  <c r="M11" i="1"/>
  <c r="M12" i="1" s="1"/>
  <c r="P6" i="1"/>
  <c r="O8" i="1"/>
  <c r="N11" i="1"/>
  <c r="N12" i="1"/>
  <c r="O18" i="1" l="1"/>
  <c r="K19" i="1"/>
  <c r="K17" i="1"/>
  <c r="N19" i="1"/>
  <c r="M19" i="1"/>
  <c r="O10" i="1"/>
  <c r="P8" i="1"/>
  <c r="P10" i="1" s="1"/>
  <c r="Q6" i="1"/>
  <c r="P18" i="1" l="1"/>
  <c r="P11" i="1"/>
  <c r="P12" i="1" s="1"/>
  <c r="L17" i="1"/>
  <c r="M17" i="1" s="1"/>
  <c r="N17" i="1" s="1"/>
  <c r="R6" i="1"/>
  <c r="Q8" i="1"/>
  <c r="Q10" i="1" s="1"/>
  <c r="O11" i="1"/>
  <c r="O12" i="1" s="1"/>
  <c r="K20" i="1"/>
  <c r="M20" i="1"/>
  <c r="N20" i="1"/>
  <c r="L20" i="1"/>
  <c r="Q18" i="1" l="1"/>
  <c r="P19" i="1"/>
  <c r="S6" i="1"/>
  <c r="R8" i="1"/>
  <c r="R10" i="1" s="1"/>
  <c r="Q11" i="1"/>
  <c r="Q12" i="1"/>
  <c r="R18" i="1" l="1"/>
  <c r="Q19" i="1"/>
  <c r="O17" i="1"/>
  <c r="O19" i="1"/>
  <c r="R11" i="1"/>
  <c r="R12" i="1" s="1"/>
  <c r="S8" i="1"/>
  <c r="S10" i="1" s="1"/>
  <c r="T6" i="1"/>
  <c r="S18" i="1" l="1"/>
  <c r="R19" i="1"/>
  <c r="R20" i="1" s="1"/>
  <c r="S11" i="1"/>
  <c r="S12" i="1" s="1"/>
  <c r="Q20" i="1"/>
  <c r="O20" i="1"/>
  <c r="P20" i="1"/>
  <c r="P17" i="1"/>
  <c r="Q17" i="1" s="1"/>
  <c r="R17" i="1" s="1"/>
  <c r="T8" i="1"/>
  <c r="T10" i="1" s="1"/>
  <c r="U6" i="1"/>
  <c r="T18" i="1" l="1"/>
  <c r="S19" i="1"/>
  <c r="S20" i="1" s="1"/>
  <c r="S17" i="1"/>
  <c r="U8" i="1"/>
  <c r="U10" i="1" s="1"/>
  <c r="V6" i="1"/>
  <c r="T11" i="1"/>
  <c r="T12" i="1" s="1"/>
  <c r="U18" i="1" l="1"/>
  <c r="T19" i="1"/>
  <c r="T20" i="1" s="1"/>
  <c r="T17" i="1"/>
  <c r="V8" i="1"/>
  <c r="V10" i="1" s="1"/>
  <c r="W6" i="1"/>
  <c r="U11" i="1"/>
  <c r="U12" i="1" s="1"/>
  <c r="V18" i="1" l="1"/>
  <c r="U19" i="1"/>
  <c r="U20" i="1" s="1"/>
  <c r="U17" i="1"/>
  <c r="V11" i="1"/>
  <c r="V12" i="1" s="1"/>
  <c r="W8" i="1"/>
  <c r="W10" i="1" s="1"/>
  <c r="X6" i="1"/>
  <c r="X18" i="1" l="1"/>
  <c r="W18" i="1"/>
  <c r="V17" i="1"/>
  <c r="V19" i="1"/>
  <c r="V20" i="1" s="1"/>
  <c r="X8" i="1"/>
  <c r="Z6" i="1"/>
  <c r="W11" i="1"/>
  <c r="W12" i="1" s="1"/>
  <c r="X10" i="1" l="1"/>
  <c r="Z8" i="1"/>
  <c r="W17" i="1"/>
  <c r="W19" i="1"/>
  <c r="W20" i="1" s="1"/>
  <c r="X11" i="1" l="1"/>
  <c r="Z11" i="1" s="1"/>
  <c r="Z10" i="1"/>
  <c r="X12" i="1" l="1"/>
  <c r="Z12" i="1" l="1"/>
  <c r="X19" i="1" l="1"/>
  <c r="X17" i="1"/>
  <c r="D27" i="1" s="1"/>
  <c r="Z15" i="1"/>
  <c r="D26" i="1"/>
  <c r="D24" i="1" l="1"/>
  <c r="X20" i="1"/>
  <c r="D23" i="1" s="1"/>
  <c r="D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Maxwell</author>
  </authors>
  <commentList>
    <comment ref="C11" authorId="0" shapeId="0" xr:uid="{CB80D959-D13F-4DB3-ACDE-68F2C1D858C2}">
      <text>
        <r>
          <rPr>
            <sz val="9"/>
            <color indexed="81"/>
            <rFont val="Tahoma"/>
            <family val="2"/>
          </rPr>
          <t>income tax rate</t>
        </r>
      </text>
    </comment>
    <comment ref="C18" authorId="0" shapeId="0" xr:uid="{7336B179-C57A-4111-9FD4-50BD4791287F}">
      <text>
        <r>
          <rPr>
            <sz val="9"/>
            <color indexed="81"/>
            <rFont val="Tahoma"/>
            <family val="2"/>
          </rPr>
          <t>discount rate</t>
        </r>
      </text>
    </comment>
    <comment ref="B30" authorId="0" shapeId="0" xr:uid="{643ACE48-D74A-40D0-BE67-DF07B90645CC}">
      <text>
        <r>
          <rPr>
            <sz val="9"/>
            <color indexed="81"/>
            <rFont val="Tahoma"/>
            <family val="2"/>
          </rPr>
          <t>year-month-day</t>
        </r>
      </text>
    </comment>
  </commentList>
</comments>
</file>

<file path=xl/sharedStrings.xml><?xml version="1.0" encoding="utf-8"?>
<sst xmlns="http://schemas.openxmlformats.org/spreadsheetml/2006/main" count="41" uniqueCount="33">
  <si>
    <t>Project Name</t>
  </si>
  <si>
    <t>Discounted Cash Flow</t>
  </si>
  <si>
    <t>row</t>
  </si>
  <si>
    <t>Total</t>
  </si>
  <si>
    <t>+</t>
  </si>
  <si>
    <t>Revenue</t>
  </si>
  <si>
    <t>-</t>
  </si>
  <si>
    <t>Operating Cost</t>
  </si>
  <si>
    <t>Depreciation</t>
  </si>
  <si>
    <t>s/t</t>
  </si>
  <si>
    <t>Taxable Income</t>
  </si>
  <si>
    <t>Income Tax</t>
  </si>
  <si>
    <t>Income After Tax</t>
  </si>
  <si>
    <t>Cash Flow</t>
  </si>
  <si>
    <t>c/t</t>
  </si>
  <si>
    <t>Cumulative Cash Flow</t>
  </si>
  <si>
    <t>p</t>
  </si>
  <si>
    <t>Cum Discounted Cash Flow</t>
  </si>
  <si>
    <t>MCR</t>
  </si>
  <si>
    <t xml:space="preserve">NPV </t>
  </si>
  <si>
    <t>BCR</t>
  </si>
  <si>
    <t>IRR</t>
  </si>
  <si>
    <t>Payback</t>
  </si>
  <si>
    <t>Credits</t>
  </si>
  <si>
    <t>https://www.toweringskills.com/</t>
  </si>
  <si>
    <t>Before Tax Income</t>
  </si>
  <si>
    <t>Depreciation: MACRS 7-year</t>
  </si>
  <si>
    <t>Capital</t>
  </si>
  <si>
    <t>Discount Rate/Factor</t>
  </si>
  <si>
    <t>Towering Skills LLC prepared this workbook.</t>
  </si>
  <si>
    <t>The workbook is an educational tool.</t>
  </si>
  <si>
    <t>Users of this workbook accept all risks for using it.</t>
  </si>
  <si>
    <t>Project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</si>
</sst>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00"/>
    <numFmt numFmtId="166" formatCode="&quot;$&quot;#,##0.00"/>
    <numFmt numFmtId="167" formatCode="&quot;$&quot;#,##0"/>
    <numFmt numFmtId="168" formatCode="0.0"/>
    <numFmt numFmtId="169" formatCode="yyyy/mm/d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2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2" applyNumberFormat="0" applyAlignment="0" applyProtection="0"/>
    <xf numFmtId="0" fontId="7" fillId="6" borderId="3" applyNumberFormat="0" applyAlignment="0" applyProtection="0"/>
    <xf numFmtId="0" fontId="8" fillId="6" borderId="2" applyNumberFormat="0" applyAlignment="0" applyProtection="0"/>
    <xf numFmtId="0" fontId="9" fillId="0" borderId="4" applyNumberFormat="0" applyFill="0" applyAlignment="0" applyProtection="0"/>
    <xf numFmtId="0" fontId="10" fillId="7" borderId="5" applyNumberFormat="0" applyAlignment="0" applyProtection="0"/>
    <xf numFmtId="0" fontId="11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3" fontId="1" fillId="9" borderId="7" applyNumberFormat="0" applyFont="0" applyAlignment="0" applyProtection="0"/>
    <xf numFmtId="0" fontId="18" fillId="0" borderId="0" applyNumberFormat="0" applyFill="0" applyBorder="0" applyAlignment="0" applyProtection="0"/>
  </cellStyleXfs>
  <cellXfs count="25">
    <xf numFmtId="0" fontId="0" fillId="0" borderId="0" xfId="0"/>
    <xf numFmtId="0" fontId="18" fillId="0" borderId="0" xfId="21"/>
    <xf numFmtId="0" fontId="2" fillId="0" borderId="1" xfId="7"/>
    <xf numFmtId="4" fontId="0" fillId="0" borderId="0" xfId="1" applyFont="1"/>
    <xf numFmtId="3" fontId="0" fillId="0" borderId="0" xfId="2" applyFont="1"/>
    <xf numFmtId="0" fontId="14" fillId="0" borderId="0" xfId="6"/>
    <xf numFmtId="0" fontId="13" fillId="0" borderId="8" xfId="19"/>
    <xf numFmtId="3" fontId="13" fillId="0" borderId="8" xfId="19" applyNumberFormat="1"/>
    <xf numFmtId="165" fontId="15" fillId="0" borderId="0" xfId="2" applyNumberFormat="1" applyFont="1"/>
    <xf numFmtId="164" fontId="15" fillId="0" borderId="0" xfId="5" applyNumberFormat="1" applyFont="1"/>
    <xf numFmtId="168" fontId="0" fillId="0" borderId="0" xfId="2" applyNumberFormat="1" applyFont="1"/>
    <xf numFmtId="168" fontId="16" fillId="0" borderId="0" xfId="0" applyNumberFormat="1" applyFont="1"/>
    <xf numFmtId="0" fontId="16" fillId="0" borderId="0" xfId="0" applyFont="1" applyAlignment="1">
      <alignment horizontal="center"/>
    </xf>
    <xf numFmtId="169" fontId="0" fillId="0" borderId="0" xfId="0" applyNumberFormat="1" applyAlignment="1">
      <alignment horizontal="left"/>
    </xf>
    <xf numFmtId="0" fontId="0" fillId="0" borderId="0" xfId="0"/>
    <xf numFmtId="10" fontId="15" fillId="0" borderId="0" xfId="5" applyNumberFormat="1" applyFont="1"/>
    <xf numFmtId="3" fontId="1" fillId="9" borderId="7" xfId="20" applyNumberFormat="1"/>
    <xf numFmtId="164" fontId="1" fillId="9" borderId="7" xfId="20" applyNumberFormat="1"/>
    <xf numFmtId="49" fontId="0" fillId="0" borderId="0" xfId="0" applyNumberFormat="1"/>
    <xf numFmtId="49" fontId="15" fillId="0" borderId="0" xfId="0" applyNumberFormat="1" applyFont="1"/>
    <xf numFmtId="0" fontId="15" fillId="0" borderId="0" xfId="0" applyFont="1"/>
    <xf numFmtId="3" fontId="15" fillId="0" borderId="0" xfId="2" applyFont="1"/>
    <xf numFmtId="0" fontId="19" fillId="0" borderId="0" xfId="0" applyFont="1" applyAlignment="1">
      <alignment horizontal="center"/>
    </xf>
    <xf numFmtId="9" fontId="0" fillId="0" borderId="0" xfId="5" applyNumberFormat="1" applyFont="1"/>
    <xf numFmtId="0" fontId="2" fillId="0" borderId="1" xfId="7" applyAlignment="1">
      <alignment horizontal="right"/>
    </xf>
  </cellXfs>
  <cellStyles count="22">
    <cellStyle name="Bad" xfId="9" builtinId="27" hidden="1"/>
    <cellStyle name="Calculation" xfId="13" builtinId="22" hidden="1"/>
    <cellStyle name="Check Cell" xfId="15" builtinId="23" hidde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18" builtinId="53" hidden="1"/>
    <cellStyle name="Good" xfId="8" builtinId="26" hidden="1"/>
    <cellStyle name="Heading 3" xfId="7" builtinId="18"/>
    <cellStyle name="Hyperlink" xfId="21" builtinId="8"/>
    <cellStyle name="Input" xfId="11" builtinId="20" hidden="1"/>
    <cellStyle name="Input" xfId="20" xr:uid="{8484F767-BEBE-4B92-853C-CD2895EA3618}"/>
    <cellStyle name="Linked Cell" xfId="14" builtinId="24" hidden="1"/>
    <cellStyle name="Neutral" xfId="10" builtinId="28" hidden="1"/>
    <cellStyle name="Normal" xfId="0" builtinId="0"/>
    <cellStyle name="Note" xfId="17" builtinId="10" hidden="1"/>
    <cellStyle name="Output" xfId="12" builtinId="21" hidden="1"/>
    <cellStyle name="Percent" xfId="5" builtinId="5"/>
    <cellStyle name="Title" xfId="6" builtinId="15" customBuiltin="1"/>
    <cellStyle name="Total" xfId="19" builtinId="25" customBuiltin="1"/>
    <cellStyle name="Warning Text" xfId="16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eringskil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workbookViewId="0"/>
  </sheetViews>
  <sheetFormatPr defaultRowHeight="15" x14ac:dyDescent="0.25"/>
  <cols>
    <col min="1" max="1" width="3.5703125" style="18" customWidth="1"/>
    <col min="2" max="2" width="28.85546875" bestFit="1" customWidth="1"/>
    <col min="3" max="24" width="6.42578125" customWidth="1"/>
    <col min="25" max="25" width="2.85546875" customWidth="1"/>
    <col min="26" max="28" width="6.42578125" customWidth="1"/>
  </cols>
  <sheetData>
    <row r="1" spans="1:28" ht="21" x14ac:dyDescent="0.35">
      <c r="B1" s="5" t="s">
        <v>0</v>
      </c>
      <c r="M1" s="3"/>
    </row>
    <row r="2" spans="1:28" ht="21" x14ac:dyDescent="0.35">
      <c r="B2" s="5" t="s">
        <v>1</v>
      </c>
    </row>
    <row r="4" spans="1:28" x14ac:dyDescent="0.25">
      <c r="AB4" s="12" t="s">
        <v>2</v>
      </c>
    </row>
    <row r="5" spans="1:28" ht="15.75" thickBot="1" x14ac:dyDescent="0.3">
      <c r="B5" s="2" t="s">
        <v>32</v>
      </c>
      <c r="C5" s="2"/>
      <c r="D5" s="2">
        <v>0</v>
      </c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/>
      <c r="Z5" s="24" t="s">
        <v>3</v>
      </c>
      <c r="AB5" s="12">
        <v>1</v>
      </c>
    </row>
    <row r="6" spans="1:28" x14ac:dyDescent="0.25">
      <c r="A6" s="18" t="s">
        <v>4</v>
      </c>
      <c r="B6" t="s">
        <v>5</v>
      </c>
      <c r="D6" s="14"/>
      <c r="E6" s="16">
        <v>50</v>
      </c>
      <c r="F6" s="4">
        <f>+E6</f>
        <v>50</v>
      </c>
      <c r="G6" s="4">
        <f t="shared" ref="G6:X6" si="0">+F6</f>
        <v>50</v>
      </c>
      <c r="H6" s="4">
        <f t="shared" si="0"/>
        <v>50</v>
      </c>
      <c r="I6" s="4">
        <f t="shared" si="0"/>
        <v>50</v>
      </c>
      <c r="J6" s="4">
        <f t="shared" si="0"/>
        <v>50</v>
      </c>
      <c r="K6" s="4">
        <f t="shared" si="0"/>
        <v>50</v>
      </c>
      <c r="L6" s="4">
        <f t="shared" si="0"/>
        <v>50</v>
      </c>
      <c r="M6" s="4">
        <f t="shared" si="0"/>
        <v>50</v>
      </c>
      <c r="N6" s="4">
        <f t="shared" si="0"/>
        <v>50</v>
      </c>
      <c r="O6" s="4">
        <f t="shared" si="0"/>
        <v>50</v>
      </c>
      <c r="P6" s="4">
        <f t="shared" si="0"/>
        <v>50</v>
      </c>
      <c r="Q6" s="4">
        <f t="shared" si="0"/>
        <v>50</v>
      </c>
      <c r="R6" s="4">
        <f t="shared" si="0"/>
        <v>50</v>
      </c>
      <c r="S6" s="4">
        <f t="shared" si="0"/>
        <v>50</v>
      </c>
      <c r="T6" s="4">
        <f t="shared" si="0"/>
        <v>50</v>
      </c>
      <c r="U6" s="4">
        <f t="shared" si="0"/>
        <v>50</v>
      </c>
      <c r="V6" s="4">
        <f t="shared" si="0"/>
        <v>50</v>
      </c>
      <c r="W6" s="4">
        <f t="shared" si="0"/>
        <v>50</v>
      </c>
      <c r="X6" s="4">
        <f t="shared" si="0"/>
        <v>50</v>
      </c>
      <c r="Y6" s="4"/>
      <c r="Z6" s="4">
        <f t="shared" ref="Z6:Z12" si="1">SUM(D6:X6)</f>
        <v>1000</v>
      </c>
      <c r="AB6" s="12">
        <v>2</v>
      </c>
    </row>
    <row r="7" spans="1:28" x14ac:dyDescent="0.25">
      <c r="A7" s="18" t="s">
        <v>6</v>
      </c>
      <c r="B7" t="s">
        <v>7</v>
      </c>
      <c r="D7" s="14"/>
      <c r="E7" s="16">
        <v>-20</v>
      </c>
      <c r="F7" s="4">
        <f t="shared" ref="F7:U7" si="2">E7</f>
        <v>-20</v>
      </c>
      <c r="G7" s="4">
        <f t="shared" si="2"/>
        <v>-20</v>
      </c>
      <c r="H7" s="4">
        <f t="shared" si="2"/>
        <v>-20</v>
      </c>
      <c r="I7" s="4">
        <f t="shared" si="2"/>
        <v>-20</v>
      </c>
      <c r="J7" s="4">
        <f t="shared" si="2"/>
        <v>-20</v>
      </c>
      <c r="K7" s="4">
        <f t="shared" si="2"/>
        <v>-20</v>
      </c>
      <c r="L7" s="4">
        <f t="shared" si="2"/>
        <v>-20</v>
      </c>
      <c r="M7" s="4">
        <f t="shared" si="2"/>
        <v>-20</v>
      </c>
      <c r="N7" s="4">
        <f t="shared" si="2"/>
        <v>-20</v>
      </c>
      <c r="O7" s="4">
        <f t="shared" si="2"/>
        <v>-20</v>
      </c>
      <c r="P7" s="4">
        <f t="shared" si="2"/>
        <v>-20</v>
      </c>
      <c r="Q7" s="4">
        <f t="shared" si="2"/>
        <v>-20</v>
      </c>
      <c r="R7" s="4">
        <f t="shared" si="2"/>
        <v>-20</v>
      </c>
      <c r="S7" s="4">
        <f t="shared" si="2"/>
        <v>-20</v>
      </c>
      <c r="T7" s="4">
        <f t="shared" si="2"/>
        <v>-20</v>
      </c>
      <c r="U7" s="4">
        <f t="shared" si="2"/>
        <v>-20</v>
      </c>
      <c r="V7" s="4">
        <f>U7</f>
        <v>-20</v>
      </c>
      <c r="W7" s="4">
        <f>V7</f>
        <v>-20</v>
      </c>
      <c r="X7" s="4">
        <f>W7</f>
        <v>-20</v>
      </c>
      <c r="Y7" s="4"/>
      <c r="Z7" s="4">
        <f t="shared" si="1"/>
        <v>-400</v>
      </c>
      <c r="AB7" s="12">
        <v>3</v>
      </c>
    </row>
    <row r="8" spans="1:28" x14ac:dyDescent="0.25">
      <c r="A8" s="18" t="s">
        <v>9</v>
      </c>
      <c r="B8" s="6" t="s">
        <v>25</v>
      </c>
      <c r="C8" s="6"/>
      <c r="D8" s="6"/>
      <c r="E8" s="7">
        <f>+E6+E7</f>
        <v>30</v>
      </c>
      <c r="F8" s="7">
        <f>+F6+F7</f>
        <v>30</v>
      </c>
      <c r="G8" s="7">
        <f t="shared" ref="G8:X8" si="3">+G6+G7</f>
        <v>30</v>
      </c>
      <c r="H8" s="7">
        <f t="shared" si="3"/>
        <v>30</v>
      </c>
      <c r="I8" s="7">
        <f t="shared" si="3"/>
        <v>30</v>
      </c>
      <c r="J8" s="7">
        <f t="shared" si="3"/>
        <v>30</v>
      </c>
      <c r="K8" s="7">
        <f t="shared" si="3"/>
        <v>30</v>
      </c>
      <c r="L8" s="7">
        <f t="shared" si="3"/>
        <v>30</v>
      </c>
      <c r="M8" s="7">
        <f t="shared" si="3"/>
        <v>30</v>
      </c>
      <c r="N8" s="7">
        <f t="shared" si="3"/>
        <v>30</v>
      </c>
      <c r="O8" s="7">
        <f t="shared" si="3"/>
        <v>30</v>
      </c>
      <c r="P8" s="7">
        <f t="shared" si="3"/>
        <v>30</v>
      </c>
      <c r="Q8" s="7">
        <f t="shared" si="3"/>
        <v>30</v>
      </c>
      <c r="R8" s="7">
        <f t="shared" si="3"/>
        <v>30</v>
      </c>
      <c r="S8" s="7">
        <f t="shared" si="3"/>
        <v>30</v>
      </c>
      <c r="T8" s="7">
        <f t="shared" si="3"/>
        <v>30</v>
      </c>
      <c r="U8" s="7">
        <f t="shared" si="3"/>
        <v>30</v>
      </c>
      <c r="V8" s="7">
        <f t="shared" si="3"/>
        <v>30</v>
      </c>
      <c r="W8" s="7">
        <f t="shared" si="3"/>
        <v>30</v>
      </c>
      <c r="X8" s="7">
        <f t="shared" si="3"/>
        <v>30</v>
      </c>
      <c r="Y8" s="7"/>
      <c r="Z8" s="7">
        <f t="shared" si="1"/>
        <v>600</v>
      </c>
      <c r="AB8" s="12">
        <v>4</v>
      </c>
    </row>
    <row r="9" spans="1:28" x14ac:dyDescent="0.25">
      <c r="A9" s="18" t="s">
        <v>6</v>
      </c>
      <c r="B9" t="s">
        <v>8</v>
      </c>
      <c r="D9" s="14"/>
      <c r="E9" s="4">
        <f>$D$14*E21</f>
        <v>-14.29</v>
      </c>
      <c r="F9" s="4">
        <f>$D$14*F21+$E$14*E21</f>
        <v>-24.490000000000002</v>
      </c>
      <c r="G9" s="4">
        <f>+$D$14*G21+$E$14*F21+$F$14*E21</f>
        <v>-17.489999999999998</v>
      </c>
      <c r="H9" s="4">
        <f>$D$14*H21+$E$14*G21+$F$14*F21+$G$14*E21</f>
        <v>-12.49</v>
      </c>
      <c r="I9" s="4">
        <f>$D$14*I21+$E$14*H21+$F$14*G21+$G$14*F21+$H$14*E21</f>
        <v>-8.93</v>
      </c>
      <c r="J9" s="4">
        <f>$D$14*J21+$E$14*I21+$F$14*H21+$G$14*G21+$H$14*F21</f>
        <v>-8.92</v>
      </c>
      <c r="K9" s="4">
        <f>$D$14*K21+$E$14*J21+$F$14*I21+$G$14*H21+$H$14*G21</f>
        <v>-8.93</v>
      </c>
      <c r="L9" s="4">
        <f>$D$14*L21+$E$14*K21+$F$14*J21+$G$14*I21+$H$14*H21</f>
        <v>-4.46</v>
      </c>
      <c r="M9" s="4">
        <f>$D$14*M21+$E$14*L21+$F$14*K21+$G$14*J21+$H$14*I21</f>
        <v>0</v>
      </c>
      <c r="N9" s="4">
        <f t="shared" ref="N9:X9" si="4">$D$14*N21+$E$14*M21+$F$14*L21+$G$14*K21+$H$14*J21</f>
        <v>0</v>
      </c>
      <c r="O9" s="4">
        <f t="shared" si="4"/>
        <v>0</v>
      </c>
      <c r="P9" s="4">
        <f t="shared" si="4"/>
        <v>0</v>
      </c>
      <c r="Q9" s="4">
        <f t="shared" si="4"/>
        <v>0</v>
      </c>
      <c r="R9" s="4">
        <f t="shared" si="4"/>
        <v>0</v>
      </c>
      <c r="S9" s="4">
        <f t="shared" si="4"/>
        <v>0</v>
      </c>
      <c r="T9" s="4">
        <f t="shared" si="4"/>
        <v>0</v>
      </c>
      <c r="U9" s="4">
        <f t="shared" si="4"/>
        <v>0</v>
      </c>
      <c r="V9" s="4">
        <f t="shared" si="4"/>
        <v>0</v>
      </c>
      <c r="W9" s="4">
        <f t="shared" si="4"/>
        <v>0</v>
      </c>
      <c r="X9" s="4">
        <f t="shared" si="4"/>
        <v>0</v>
      </c>
      <c r="Y9" s="4"/>
      <c r="Z9" s="4">
        <f t="shared" si="1"/>
        <v>-99.999999999999986</v>
      </c>
      <c r="AB9" s="12">
        <v>5</v>
      </c>
    </row>
    <row r="10" spans="1:28" x14ac:dyDescent="0.25">
      <c r="A10" s="18" t="s">
        <v>9</v>
      </c>
      <c r="B10" t="s">
        <v>10</v>
      </c>
      <c r="D10" s="14"/>
      <c r="E10" s="4">
        <f>E8+E9</f>
        <v>15.71</v>
      </c>
      <c r="F10" s="4">
        <f t="shared" ref="F10:X10" si="5">F8+F9</f>
        <v>5.509999999999998</v>
      </c>
      <c r="G10" s="4">
        <f t="shared" si="5"/>
        <v>12.510000000000002</v>
      </c>
      <c r="H10" s="4">
        <f t="shared" si="5"/>
        <v>17.509999999999998</v>
      </c>
      <c r="I10" s="4">
        <f t="shared" si="5"/>
        <v>21.07</v>
      </c>
      <c r="J10" s="4">
        <f t="shared" si="5"/>
        <v>21.08</v>
      </c>
      <c r="K10" s="4">
        <f t="shared" si="5"/>
        <v>21.07</v>
      </c>
      <c r="L10" s="4">
        <f t="shared" si="5"/>
        <v>25.54</v>
      </c>
      <c r="M10" s="4">
        <f t="shared" si="5"/>
        <v>30</v>
      </c>
      <c r="N10" s="4">
        <f t="shared" si="5"/>
        <v>30</v>
      </c>
      <c r="O10" s="4">
        <f t="shared" si="5"/>
        <v>30</v>
      </c>
      <c r="P10" s="4">
        <f t="shared" si="5"/>
        <v>30</v>
      </c>
      <c r="Q10" s="4">
        <f t="shared" si="5"/>
        <v>30</v>
      </c>
      <c r="R10" s="4">
        <f t="shared" si="5"/>
        <v>30</v>
      </c>
      <c r="S10" s="4">
        <f t="shared" si="5"/>
        <v>30</v>
      </c>
      <c r="T10" s="4">
        <f t="shared" si="5"/>
        <v>30</v>
      </c>
      <c r="U10" s="4">
        <f t="shared" si="5"/>
        <v>30</v>
      </c>
      <c r="V10" s="4">
        <f t="shared" si="5"/>
        <v>30</v>
      </c>
      <c r="W10" s="4">
        <f t="shared" si="5"/>
        <v>30</v>
      </c>
      <c r="X10" s="4">
        <f t="shared" si="5"/>
        <v>30</v>
      </c>
      <c r="Y10" s="4"/>
      <c r="Z10" s="4">
        <f t="shared" si="1"/>
        <v>500</v>
      </c>
      <c r="AB10" s="12">
        <v>6</v>
      </c>
    </row>
    <row r="11" spans="1:28" x14ac:dyDescent="0.25">
      <c r="A11" s="18" t="s">
        <v>6</v>
      </c>
      <c r="B11" t="s">
        <v>11</v>
      </c>
      <c r="C11" s="17">
        <v>0.21</v>
      </c>
      <c r="D11" s="4"/>
      <c r="E11" s="4">
        <f>-E10*$C$11</f>
        <v>-3.2991000000000001</v>
      </c>
      <c r="F11" s="4">
        <f t="shared" ref="F11:X11" si="6">-F10*$C$11</f>
        <v>-1.1570999999999996</v>
      </c>
      <c r="G11" s="4">
        <f t="shared" si="6"/>
        <v>-2.6271000000000004</v>
      </c>
      <c r="H11" s="4">
        <f t="shared" si="6"/>
        <v>-3.6770999999999994</v>
      </c>
      <c r="I11" s="4">
        <f t="shared" si="6"/>
        <v>-4.4246999999999996</v>
      </c>
      <c r="J11" s="4">
        <f t="shared" si="6"/>
        <v>-4.4267999999999992</v>
      </c>
      <c r="K11" s="4">
        <f t="shared" si="6"/>
        <v>-4.4246999999999996</v>
      </c>
      <c r="L11" s="4">
        <f t="shared" si="6"/>
        <v>-5.3633999999999995</v>
      </c>
      <c r="M11" s="4">
        <f t="shared" si="6"/>
        <v>-6.3</v>
      </c>
      <c r="N11" s="4">
        <f t="shared" si="6"/>
        <v>-6.3</v>
      </c>
      <c r="O11" s="4">
        <f t="shared" si="6"/>
        <v>-6.3</v>
      </c>
      <c r="P11" s="4">
        <f t="shared" si="6"/>
        <v>-6.3</v>
      </c>
      <c r="Q11" s="4">
        <f t="shared" si="6"/>
        <v>-6.3</v>
      </c>
      <c r="R11" s="4">
        <f t="shared" si="6"/>
        <v>-6.3</v>
      </c>
      <c r="S11" s="4">
        <f t="shared" si="6"/>
        <v>-6.3</v>
      </c>
      <c r="T11" s="4">
        <f t="shared" si="6"/>
        <v>-6.3</v>
      </c>
      <c r="U11" s="4">
        <f t="shared" si="6"/>
        <v>-6.3</v>
      </c>
      <c r="V11" s="4">
        <f t="shared" si="6"/>
        <v>-6.3</v>
      </c>
      <c r="W11" s="4">
        <f t="shared" si="6"/>
        <v>-6.3</v>
      </c>
      <c r="X11" s="4">
        <f t="shared" si="6"/>
        <v>-6.3</v>
      </c>
      <c r="Y11" s="4"/>
      <c r="Z11" s="4">
        <f t="shared" si="1"/>
        <v>-104.99999999999997</v>
      </c>
      <c r="AB11" s="12">
        <v>7</v>
      </c>
    </row>
    <row r="12" spans="1:28" x14ac:dyDescent="0.25">
      <c r="A12" s="18" t="s">
        <v>9</v>
      </c>
      <c r="B12" s="6" t="s">
        <v>12</v>
      </c>
      <c r="C12" s="6"/>
      <c r="D12" s="7"/>
      <c r="E12" s="7">
        <f>E10+E11</f>
        <v>12.410900000000002</v>
      </c>
      <c r="F12" s="7">
        <f t="shared" ref="F12:X12" si="7">F10+F11</f>
        <v>4.3528999999999982</v>
      </c>
      <c r="G12" s="7">
        <f t="shared" si="7"/>
        <v>9.8829000000000011</v>
      </c>
      <c r="H12" s="7">
        <f t="shared" si="7"/>
        <v>13.832899999999999</v>
      </c>
      <c r="I12" s="7">
        <f t="shared" si="7"/>
        <v>16.645299999999999</v>
      </c>
      <c r="J12" s="7">
        <f t="shared" si="7"/>
        <v>16.653199999999998</v>
      </c>
      <c r="K12" s="7">
        <f t="shared" si="7"/>
        <v>16.645299999999999</v>
      </c>
      <c r="L12" s="7">
        <f t="shared" si="7"/>
        <v>20.176600000000001</v>
      </c>
      <c r="M12" s="7">
        <f t="shared" si="7"/>
        <v>23.7</v>
      </c>
      <c r="N12" s="7">
        <f t="shared" si="7"/>
        <v>23.7</v>
      </c>
      <c r="O12" s="7">
        <f t="shared" si="7"/>
        <v>23.7</v>
      </c>
      <c r="P12" s="7">
        <f t="shared" si="7"/>
        <v>23.7</v>
      </c>
      <c r="Q12" s="7">
        <f t="shared" si="7"/>
        <v>23.7</v>
      </c>
      <c r="R12" s="7">
        <f t="shared" si="7"/>
        <v>23.7</v>
      </c>
      <c r="S12" s="7">
        <f t="shared" si="7"/>
        <v>23.7</v>
      </c>
      <c r="T12" s="7">
        <f t="shared" si="7"/>
        <v>23.7</v>
      </c>
      <c r="U12" s="7">
        <f t="shared" si="7"/>
        <v>23.7</v>
      </c>
      <c r="V12" s="7">
        <f t="shared" si="7"/>
        <v>23.7</v>
      </c>
      <c r="W12" s="7">
        <f t="shared" si="7"/>
        <v>23.7</v>
      </c>
      <c r="X12" s="7">
        <f t="shared" si="7"/>
        <v>23.7</v>
      </c>
      <c r="Y12" s="7"/>
      <c r="Z12" s="7">
        <f t="shared" si="1"/>
        <v>394.99999999999989</v>
      </c>
      <c r="AB12" s="12">
        <v>8</v>
      </c>
    </row>
    <row r="13" spans="1:28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B13" s="12">
        <v>9</v>
      </c>
    </row>
    <row r="14" spans="1:28" x14ac:dyDescent="0.25">
      <c r="A14" s="18" t="s">
        <v>6</v>
      </c>
      <c r="B14" t="s">
        <v>27</v>
      </c>
      <c r="D14" s="16">
        <v>-100</v>
      </c>
      <c r="E14" s="16">
        <v>0</v>
      </c>
      <c r="F14" s="16">
        <v>0</v>
      </c>
      <c r="G14" s="16">
        <v>0</v>
      </c>
      <c r="H14" s="16"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>
        <v>0</v>
      </c>
      <c r="Y14" s="4"/>
      <c r="Z14" s="4">
        <f>SUM(D14:X14)</f>
        <v>-100</v>
      </c>
      <c r="AB14" s="12">
        <v>10</v>
      </c>
    </row>
    <row r="15" spans="1:28" x14ac:dyDescent="0.25">
      <c r="A15" s="18" t="s">
        <v>9</v>
      </c>
      <c r="B15" s="6" t="s">
        <v>13</v>
      </c>
      <c r="C15" s="6"/>
      <c r="D15" s="7">
        <f>D8+D11+D14</f>
        <v>-100</v>
      </c>
      <c r="E15" s="7">
        <f t="shared" ref="E15:X15" si="8">E8+E11+E14</f>
        <v>26.700900000000001</v>
      </c>
      <c r="F15" s="7">
        <f t="shared" si="8"/>
        <v>28.8429</v>
      </c>
      <c r="G15" s="7">
        <f t="shared" si="8"/>
        <v>27.372900000000001</v>
      </c>
      <c r="H15" s="7">
        <f t="shared" si="8"/>
        <v>26.322900000000001</v>
      </c>
      <c r="I15" s="7">
        <f t="shared" si="8"/>
        <v>25.575299999999999</v>
      </c>
      <c r="J15" s="7">
        <f t="shared" si="8"/>
        <v>25.5732</v>
      </c>
      <c r="K15" s="7">
        <f t="shared" si="8"/>
        <v>25.575299999999999</v>
      </c>
      <c r="L15" s="7">
        <f t="shared" si="8"/>
        <v>24.636600000000001</v>
      </c>
      <c r="M15" s="7">
        <f t="shared" si="8"/>
        <v>23.7</v>
      </c>
      <c r="N15" s="7">
        <f t="shared" si="8"/>
        <v>23.7</v>
      </c>
      <c r="O15" s="7">
        <f t="shared" si="8"/>
        <v>23.7</v>
      </c>
      <c r="P15" s="7">
        <f t="shared" si="8"/>
        <v>23.7</v>
      </c>
      <c r="Q15" s="7">
        <f t="shared" si="8"/>
        <v>23.7</v>
      </c>
      <c r="R15" s="7">
        <f t="shared" si="8"/>
        <v>23.7</v>
      </c>
      <c r="S15" s="7">
        <f t="shared" si="8"/>
        <v>23.7</v>
      </c>
      <c r="T15" s="7">
        <f t="shared" si="8"/>
        <v>23.7</v>
      </c>
      <c r="U15" s="7">
        <f t="shared" si="8"/>
        <v>23.7</v>
      </c>
      <c r="V15" s="7">
        <f t="shared" si="8"/>
        <v>23.7</v>
      </c>
      <c r="W15" s="7">
        <f t="shared" si="8"/>
        <v>23.7</v>
      </c>
      <c r="X15" s="7">
        <f t="shared" si="8"/>
        <v>23.7</v>
      </c>
      <c r="Y15" s="7"/>
      <c r="Z15" s="7">
        <f>SUM(D15:X15)</f>
        <v>394.99999999999989</v>
      </c>
      <c r="AB15" s="12">
        <v>11</v>
      </c>
    </row>
    <row r="16" spans="1:28" x14ac:dyDescent="0.2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B16" s="12">
        <v>12</v>
      </c>
    </row>
    <row r="17" spans="1:28" x14ac:dyDescent="0.25">
      <c r="A17" s="18" t="s">
        <v>14</v>
      </c>
      <c r="B17" t="s">
        <v>15</v>
      </c>
      <c r="D17" s="4">
        <f>D15</f>
        <v>-100</v>
      </c>
      <c r="E17" s="4">
        <f t="shared" ref="E17:S17" si="9">E15+D17</f>
        <v>-73.299099999999996</v>
      </c>
      <c r="F17" s="4">
        <f t="shared" si="9"/>
        <v>-44.456199999999995</v>
      </c>
      <c r="G17" s="4">
        <f t="shared" si="9"/>
        <v>-17.083299999999994</v>
      </c>
      <c r="H17" s="4">
        <f t="shared" si="9"/>
        <v>9.2396000000000065</v>
      </c>
      <c r="I17" s="4">
        <f t="shared" si="9"/>
        <v>34.814900000000009</v>
      </c>
      <c r="J17" s="4">
        <f t="shared" si="9"/>
        <v>60.388100000000009</v>
      </c>
      <c r="K17" s="4">
        <f t="shared" si="9"/>
        <v>85.963400000000007</v>
      </c>
      <c r="L17" s="4">
        <f t="shared" si="9"/>
        <v>110.60000000000001</v>
      </c>
      <c r="M17" s="4">
        <f t="shared" si="9"/>
        <v>134.30000000000001</v>
      </c>
      <c r="N17" s="4">
        <f t="shared" si="9"/>
        <v>158</v>
      </c>
      <c r="O17" s="4">
        <f t="shared" si="9"/>
        <v>181.7</v>
      </c>
      <c r="P17" s="4">
        <f t="shared" si="9"/>
        <v>205.39999999999998</v>
      </c>
      <c r="Q17" s="4">
        <f t="shared" si="9"/>
        <v>229.09999999999997</v>
      </c>
      <c r="R17" s="4">
        <f t="shared" si="9"/>
        <v>252.79999999999995</v>
      </c>
      <c r="S17" s="4">
        <f t="shared" si="9"/>
        <v>276.49999999999994</v>
      </c>
      <c r="T17" s="4">
        <f>T15+S17</f>
        <v>300.19999999999993</v>
      </c>
      <c r="U17" s="4">
        <f>U15+T17</f>
        <v>323.89999999999992</v>
      </c>
      <c r="V17" s="4">
        <f>V15+U17</f>
        <v>347.59999999999991</v>
      </c>
      <c r="W17" s="4">
        <f>W15+V17</f>
        <v>371.2999999999999</v>
      </c>
      <c r="X17" s="4">
        <f>X15+W17</f>
        <v>394.99999999999989</v>
      </c>
      <c r="Y17" s="4"/>
      <c r="Z17" s="4"/>
      <c r="AB17" s="12">
        <v>13</v>
      </c>
    </row>
    <row r="18" spans="1:28" x14ac:dyDescent="0.25">
      <c r="B18" t="s">
        <v>28</v>
      </c>
      <c r="C18" s="17">
        <v>0.1</v>
      </c>
      <c r="D18" s="8">
        <f t="shared" ref="D18:X18" si="10">1/(1+$C$18)^D5</f>
        <v>1</v>
      </c>
      <c r="E18" s="8">
        <f t="shared" si="10"/>
        <v>0.90909090909090906</v>
      </c>
      <c r="F18" s="8">
        <f t="shared" si="10"/>
        <v>0.82644628099173545</v>
      </c>
      <c r="G18" s="8">
        <f t="shared" si="10"/>
        <v>0.75131480090157754</v>
      </c>
      <c r="H18" s="8">
        <f t="shared" si="10"/>
        <v>0.68301345536507052</v>
      </c>
      <c r="I18" s="8">
        <f t="shared" si="10"/>
        <v>0.62092132305915493</v>
      </c>
      <c r="J18" s="8">
        <f t="shared" si="10"/>
        <v>0.56447393005377722</v>
      </c>
      <c r="K18" s="8">
        <f t="shared" si="10"/>
        <v>0.51315811823070645</v>
      </c>
      <c r="L18" s="8">
        <f t="shared" si="10"/>
        <v>0.46650738020973315</v>
      </c>
      <c r="M18" s="8">
        <f t="shared" si="10"/>
        <v>0.42409761837248466</v>
      </c>
      <c r="N18" s="8">
        <f t="shared" si="10"/>
        <v>0.38554328942953148</v>
      </c>
      <c r="O18" s="8">
        <f t="shared" si="10"/>
        <v>0.3504938994813922</v>
      </c>
      <c r="P18" s="8">
        <f t="shared" si="10"/>
        <v>0.31863081771035656</v>
      </c>
      <c r="Q18" s="8">
        <f t="shared" si="10"/>
        <v>0.28966437973668779</v>
      </c>
      <c r="R18" s="8">
        <f t="shared" si="10"/>
        <v>0.26333125430607973</v>
      </c>
      <c r="S18" s="8">
        <f t="shared" si="10"/>
        <v>0.23939204936916339</v>
      </c>
      <c r="T18" s="8">
        <f t="shared" si="10"/>
        <v>0.21762913579014853</v>
      </c>
      <c r="U18" s="8">
        <f t="shared" si="10"/>
        <v>0.19784466890013502</v>
      </c>
      <c r="V18" s="8">
        <f t="shared" si="10"/>
        <v>0.17985878990921364</v>
      </c>
      <c r="W18" s="8">
        <f t="shared" si="10"/>
        <v>0.16350799082655781</v>
      </c>
      <c r="X18" s="8">
        <f t="shared" si="10"/>
        <v>0.14864362802414349</v>
      </c>
      <c r="Y18" s="4"/>
      <c r="Z18" s="4"/>
      <c r="AB18" s="12">
        <v>14</v>
      </c>
    </row>
    <row r="19" spans="1:28" x14ac:dyDescent="0.25">
      <c r="A19" s="18" t="s">
        <v>16</v>
      </c>
      <c r="B19" t="s">
        <v>1</v>
      </c>
      <c r="D19" s="4">
        <f>D15*D18</f>
        <v>-100</v>
      </c>
      <c r="E19" s="4">
        <f t="shared" ref="E19:S19" si="11">E15*E18</f>
        <v>24.273545454545456</v>
      </c>
      <c r="F19" s="4">
        <f t="shared" si="11"/>
        <v>23.837107438016528</v>
      </c>
      <c r="G19" s="4">
        <f t="shared" si="11"/>
        <v>20.565664913598791</v>
      </c>
      <c r="H19" s="4">
        <f t="shared" si="11"/>
        <v>17.978894884229216</v>
      </c>
      <c r="I19" s="4">
        <f t="shared" si="11"/>
        <v>15.880249113634804</v>
      </c>
      <c r="J19" s="4">
        <f t="shared" si="11"/>
        <v>14.435404708051255</v>
      </c>
      <c r="K19" s="4">
        <f t="shared" si="11"/>
        <v>13.124172821185786</v>
      </c>
      <c r="L19" s="4">
        <f t="shared" si="11"/>
        <v>11.493155723275112</v>
      </c>
      <c r="M19" s="4">
        <f t="shared" si="11"/>
        <v>10.051113555427886</v>
      </c>
      <c r="N19" s="4">
        <f t="shared" si="11"/>
        <v>9.1373759594798951</v>
      </c>
      <c r="O19" s="4">
        <f t="shared" si="11"/>
        <v>8.3067054177089954</v>
      </c>
      <c r="P19" s="4">
        <f t="shared" si="11"/>
        <v>7.55155037973545</v>
      </c>
      <c r="Q19" s="4">
        <f t="shared" si="11"/>
        <v>6.8650457997595007</v>
      </c>
      <c r="R19" s="4">
        <f t="shared" si="11"/>
        <v>6.2409507270540896</v>
      </c>
      <c r="S19" s="4">
        <f t="shared" si="11"/>
        <v>5.6735915700491724</v>
      </c>
      <c r="T19" s="4">
        <f>T15*T18</f>
        <v>5.1578105182265199</v>
      </c>
      <c r="U19" s="4">
        <f>U15*U18</f>
        <v>4.6889186529332001</v>
      </c>
      <c r="V19" s="4">
        <f>V15*V18</f>
        <v>4.2626533208483632</v>
      </c>
      <c r="W19" s="4">
        <f>W15*W18</f>
        <v>3.87513938258942</v>
      </c>
      <c r="X19" s="4">
        <f>X15*X18</f>
        <v>3.5228539841722006</v>
      </c>
      <c r="Y19" s="4"/>
      <c r="Z19" s="4">
        <f t="shared" ref="Z19" si="12">SUM(D19:X19)</f>
        <v>116.92190432452163</v>
      </c>
      <c r="AB19" s="12">
        <v>15</v>
      </c>
    </row>
    <row r="20" spans="1:28" x14ac:dyDescent="0.25">
      <c r="A20" s="18" t="s">
        <v>14</v>
      </c>
      <c r="B20" t="s">
        <v>17</v>
      </c>
      <c r="D20" s="4">
        <f>SUM($D$19:D19)</f>
        <v>-100</v>
      </c>
      <c r="E20" s="4">
        <f>SUM($D$19:E19)</f>
        <v>-75.726454545454544</v>
      </c>
      <c r="F20" s="4">
        <f>SUM($D$19:F19)</f>
        <v>-51.889347107438013</v>
      </c>
      <c r="G20" s="4">
        <f>SUM($D$19:G19)</f>
        <v>-31.323682193839222</v>
      </c>
      <c r="H20" s="4">
        <f>SUM($D$19:H19)</f>
        <v>-13.344787309610005</v>
      </c>
      <c r="I20" s="4">
        <f>SUM($D$19:I19)</f>
        <v>2.5354618040247985</v>
      </c>
      <c r="J20" s="4">
        <f>SUM($D$19:J19)</f>
        <v>16.970866512076054</v>
      </c>
      <c r="K20" s="4">
        <f>SUM($D$19:K19)</f>
        <v>30.095039333261838</v>
      </c>
      <c r="L20" s="4">
        <f>SUM($D$19:L19)</f>
        <v>41.588195056536946</v>
      </c>
      <c r="M20" s="4">
        <f>SUM($D$19:M19)</f>
        <v>51.639308611964836</v>
      </c>
      <c r="N20" s="4">
        <f>SUM($D$19:N19)</f>
        <v>60.776684571444733</v>
      </c>
      <c r="O20" s="4">
        <f>SUM($D$19:O19)</f>
        <v>69.08338998915373</v>
      </c>
      <c r="P20" s="4">
        <f>SUM($D$19:P19)</f>
        <v>76.634940368889175</v>
      </c>
      <c r="Q20" s="4">
        <f>SUM($D$19:Q19)</f>
        <v>83.499986168648675</v>
      </c>
      <c r="R20" s="4">
        <f>SUM($D$19:R19)</f>
        <v>89.74093689570276</v>
      </c>
      <c r="S20" s="4">
        <f>SUM($D$19:S19)</f>
        <v>95.414528465751928</v>
      </c>
      <c r="T20" s="4">
        <f>SUM($D$19:T19)</f>
        <v>100.57233898397845</v>
      </c>
      <c r="U20" s="4">
        <f>SUM($D$19:U19)</f>
        <v>105.26125763691165</v>
      </c>
      <c r="V20" s="4">
        <f>SUM($D$19:V19)</f>
        <v>109.52391095776001</v>
      </c>
      <c r="W20" s="4">
        <f>SUM($D$19:W19)</f>
        <v>113.39905034034943</v>
      </c>
      <c r="X20" s="4">
        <f>SUM($D$19:X19)</f>
        <v>116.92190432452163</v>
      </c>
      <c r="Y20" s="4"/>
      <c r="Z20" s="4"/>
      <c r="AB20" s="12">
        <v>16</v>
      </c>
    </row>
    <row r="21" spans="1:28" s="20" customFormat="1" ht="12.75" x14ac:dyDescent="0.2">
      <c r="A21" s="19"/>
      <c r="B21" s="20" t="s">
        <v>26</v>
      </c>
      <c r="D21" s="21"/>
      <c r="E21" s="15">
        <v>0.1429</v>
      </c>
      <c r="F21" s="15">
        <v>0.24490000000000001</v>
      </c>
      <c r="G21" s="15">
        <v>0.1749</v>
      </c>
      <c r="H21" s="15">
        <v>0.1249</v>
      </c>
      <c r="I21" s="15">
        <v>8.9300000000000004E-2</v>
      </c>
      <c r="J21" s="15">
        <v>8.9200000000000002E-2</v>
      </c>
      <c r="K21" s="15">
        <v>8.9300000000000004E-2</v>
      </c>
      <c r="L21" s="15">
        <v>4.4600000000000001E-2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>
        <f>SUM(E21:X21)</f>
        <v>1.0000000000000002</v>
      </c>
      <c r="AB21" s="22">
        <v>17</v>
      </c>
    </row>
    <row r="22" spans="1:2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8" x14ac:dyDescent="0.25">
      <c r="B23" t="s">
        <v>18</v>
      </c>
      <c r="D23" s="4">
        <f>-MINA(D20:X20)</f>
        <v>100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8" x14ac:dyDescent="0.25">
      <c r="B24" t="s">
        <v>19</v>
      </c>
      <c r="D24" s="4">
        <f>SUM(D19:X19)</f>
        <v>116.92190432452163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8" x14ac:dyDescent="0.25">
      <c r="B25" t="s">
        <v>20</v>
      </c>
      <c r="D25" s="3">
        <f>D24/D23+1</f>
        <v>2.1692190432452163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8" x14ac:dyDescent="0.25">
      <c r="B26" t="s">
        <v>21</v>
      </c>
      <c r="D26" s="23">
        <f>IRR(D15:X15)</f>
        <v>0.2609420512916345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8" x14ac:dyDescent="0.25">
      <c r="B27" t="s">
        <v>22</v>
      </c>
      <c r="C27" s="11">
        <f>COUNTIF(E17:X17,"&lt;0")</f>
        <v>3</v>
      </c>
      <c r="D27" s="10">
        <f>HLOOKUP(C27,$E$5:$X$17,AB17)/(HLOOKUP(C27,$E$5:$X$17,AB17)-HLOOKUP(C27+1,$E$5:$X$17,AB17))+C27</f>
        <v>3.6489900428904107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30" spans="1:28" x14ac:dyDescent="0.25">
      <c r="B30" s="13">
        <f ca="1">NOW()</f>
        <v>44389.562350347223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6900-DCD7-4530-8DB2-F31BFF1CC611}">
  <dimension ref="A1:A6"/>
  <sheetViews>
    <sheetView workbookViewId="0"/>
  </sheetViews>
  <sheetFormatPr defaultRowHeight="15" x14ac:dyDescent="0.25"/>
  <cols>
    <col min="1" max="16384" width="9.140625" style="14"/>
  </cols>
  <sheetData>
    <row r="1" spans="1:1" ht="21" x14ac:dyDescent="0.35">
      <c r="A1" s="5" t="s">
        <v>23</v>
      </c>
    </row>
    <row r="3" spans="1:1" x14ac:dyDescent="0.25">
      <c r="A3" s="14" t="s">
        <v>29</v>
      </c>
    </row>
    <row r="4" spans="1:1" x14ac:dyDescent="0.25">
      <c r="A4" s="14" t="s">
        <v>30</v>
      </c>
    </row>
    <row r="5" spans="1:1" x14ac:dyDescent="0.25">
      <c r="A5" s="14" t="s">
        <v>31</v>
      </c>
    </row>
    <row r="6" spans="1:1" x14ac:dyDescent="0.25">
      <c r="A6" s="1" t="s">
        <v>24</v>
      </c>
    </row>
  </sheetData>
  <hyperlinks>
    <hyperlink ref="A6" r:id="rId1" xr:uid="{34D5E3C9-0590-4337-8315-F397041D6A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DCF</vt:lpstr>
      <vt:lpstr>credits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Maxwell</dc:creator>
  <cp:lastModifiedBy>Charles Maxwell</cp:lastModifiedBy>
  <dcterms:created xsi:type="dcterms:W3CDTF">2015-06-05T18:17:20Z</dcterms:created>
  <dcterms:modified xsi:type="dcterms:W3CDTF">2021-07-12T20:30:53Z</dcterms:modified>
</cp:coreProperties>
</file>