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885" windowHeight="5850" activeTab="0"/>
  </bookViews>
  <sheets>
    <sheet name="dcf" sheetId="1" r:id="rId1"/>
  </sheets>
  <definedNames>
    <definedName name="DEP">'dcf'!$E$5:$N$21</definedName>
    <definedName name="_xlnm.Print_Area">'dcf'!$B$1:$T$31</definedName>
    <definedName name="Print_Area_MI" localSheetId="0">'dcf'!$B$1:$T$31</definedName>
    <definedName name="PRINT_AREA_MI">'dcf'!$B$1:$T$31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<sst xmlns="http://schemas.openxmlformats.org/spreadsheetml/2006/main" count="36" uniqueCount="28">
  <si>
    <t>Project Name</t>
  </si>
  <si>
    <t>Discounted Cash Flow</t>
  </si>
  <si>
    <t>Year</t>
  </si>
  <si>
    <t>Total</t>
  </si>
  <si>
    <t>Savings</t>
  </si>
  <si>
    <t>Depreciation</t>
  </si>
  <si>
    <t>Taxable Income</t>
  </si>
  <si>
    <t>Income Tax</t>
  </si>
  <si>
    <t>Income After Tax</t>
  </si>
  <si>
    <t>Capital Investment</t>
  </si>
  <si>
    <t>Cash Flow</t>
  </si>
  <si>
    <t>MCR</t>
  </si>
  <si>
    <t>IRR</t>
  </si>
  <si>
    <t>-</t>
  </si>
  <si>
    <t>+</t>
  </si>
  <si>
    <t>s/t</t>
  </si>
  <si>
    <t>p</t>
  </si>
  <si>
    <t>c/t</t>
  </si>
  <si>
    <t xml:space="preserve">NPV </t>
  </si>
  <si>
    <t>Cumulative Cash Flow</t>
  </si>
  <si>
    <t>Payback</t>
  </si>
  <si>
    <t>Revenue</t>
  </si>
  <si>
    <t>Operating Cost</t>
  </si>
  <si>
    <t>row</t>
  </si>
  <si>
    <t>Discount Factor</t>
  </si>
  <si>
    <t>Cum Discounted Cash Flow</t>
  </si>
  <si>
    <t>BCR</t>
  </si>
  <si>
    <t>MACRS 7-year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</si>
</sst>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_)"/>
    <numFmt numFmtId="166" formatCode="0.0%"/>
    <numFmt numFmtId="167" formatCode="dd\-mmm\-yy_)"/>
    <numFmt numFmtId="168" formatCode="0.00_)"/>
    <numFmt numFmtId="169" formatCode="0.000_)"/>
    <numFmt numFmtId="170" formatCode="dd\-mmm\-yyyy"/>
    <numFmt numFmtId="171" formatCode="0.0000_)"/>
  </numFmts>
  <fonts count="12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22"/>
      <name val="Helv"/>
      <family val="0"/>
    </font>
    <font>
      <sz val="10"/>
      <color indexed="55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64" fontId="0" fillId="0" borderId="0">
      <alignment/>
      <protection/>
    </xf>
    <xf numFmtId="9" fontId="4" fillId="0" borderId="0" applyFont="0" applyFill="0" applyBorder="0" applyAlignment="0" applyProtection="0"/>
  </cellStyleXfs>
  <cellXfs count="47">
    <xf numFmtId="164" fontId="0" fillId="0" borderId="0" xfId="0" applyAlignment="1">
      <alignment/>
    </xf>
    <xf numFmtId="164" fontId="5" fillId="0" borderId="0" xfId="0" applyNumberFormat="1" applyFont="1" applyAlignment="1" applyProtection="1">
      <alignment horizontal="left"/>
      <protection/>
    </xf>
    <xf numFmtId="164" fontId="5" fillId="0" borderId="0" xfId="0" applyFont="1" applyAlignment="1">
      <alignment/>
    </xf>
    <xf numFmtId="166" fontId="6" fillId="0" borderId="0" xfId="0" applyNumberFormat="1" applyFont="1" applyAlignment="1" applyProtection="1">
      <alignment/>
      <protection locked="0"/>
    </xf>
    <xf numFmtId="169" fontId="5" fillId="0" borderId="0" xfId="0" applyNumberFormat="1" applyFont="1" applyAlignment="1" applyProtection="1">
      <alignment/>
      <protection/>
    </xf>
    <xf numFmtId="166" fontId="7" fillId="0" borderId="0" xfId="0" applyNumberFormat="1" applyFont="1" applyAlignment="1" applyProtection="1">
      <alignment/>
      <protection locked="0"/>
    </xf>
    <xf numFmtId="9" fontId="5" fillId="0" borderId="0" xfId="0" applyNumberFormat="1" applyFont="1" applyAlignment="1" applyProtection="1">
      <alignment/>
      <protection/>
    </xf>
    <xf numFmtId="164" fontId="4" fillId="0" borderId="0" xfId="0" applyFont="1" applyAlignment="1">
      <alignment/>
    </xf>
    <xf numFmtId="164" fontId="8" fillId="0" borderId="0" xfId="0" applyNumberFormat="1" applyFont="1" applyAlignment="1" applyProtection="1">
      <alignment horizontal="left"/>
      <protection locked="0"/>
    </xf>
    <xf numFmtId="164" fontId="9" fillId="0" borderId="0" xfId="0" applyNumberFormat="1" applyFont="1" applyAlignment="1" applyProtection="1">
      <alignment/>
      <protection locked="0"/>
    </xf>
    <xf numFmtId="164" fontId="1" fillId="0" borderId="0" xfId="0" applyNumberFormat="1" applyFont="1" applyAlignment="1" applyProtection="1">
      <alignment horizontal="left"/>
      <protection/>
    </xf>
    <xf numFmtId="164" fontId="9" fillId="0" borderId="0" xfId="0" applyNumberFormat="1" applyFont="1" applyAlignment="1" applyProtection="1">
      <alignment horizontal="right"/>
      <protection locked="0"/>
    </xf>
    <xf numFmtId="165" fontId="4" fillId="0" borderId="0" xfId="0" applyNumberFormat="1" applyFont="1" applyAlignment="1" applyProtection="1">
      <alignment/>
      <protection/>
    </xf>
    <xf numFmtId="164" fontId="4" fillId="0" borderId="1" xfId="0" applyNumberFormat="1" applyFont="1" applyBorder="1" applyAlignment="1" applyProtection="1">
      <alignment horizontal="left"/>
      <protection/>
    </xf>
    <xf numFmtId="164" fontId="4" fillId="0" borderId="1" xfId="0" applyFont="1" applyBorder="1" applyAlignment="1">
      <alignment/>
    </xf>
    <xf numFmtId="164" fontId="4" fillId="0" borderId="1" xfId="0" applyNumberFormat="1" applyFont="1" applyBorder="1" applyAlignment="1" applyProtection="1">
      <alignment/>
      <protection/>
    </xf>
    <xf numFmtId="164" fontId="4" fillId="0" borderId="1" xfId="0" applyNumberFormat="1" applyFont="1" applyBorder="1" applyAlignment="1" applyProtection="1">
      <alignment horizontal="right"/>
      <protection/>
    </xf>
    <xf numFmtId="164" fontId="4" fillId="0" borderId="0" xfId="0" applyNumberFormat="1" applyFont="1" applyAlignment="1" applyProtection="1">
      <alignment horizontal="left"/>
      <protection/>
    </xf>
    <xf numFmtId="164" fontId="9" fillId="0" borderId="2" xfId="0" applyNumberFormat="1" applyFont="1" applyBorder="1" applyAlignment="1" applyProtection="1">
      <alignment/>
      <protection locked="0"/>
    </xf>
    <xf numFmtId="164" fontId="4" fillId="0" borderId="0" xfId="0" applyNumberFormat="1" applyFont="1" applyAlignment="1" applyProtection="1">
      <alignment/>
      <protection/>
    </xf>
    <xf numFmtId="166" fontId="9" fillId="0" borderId="0" xfId="0" applyNumberFormat="1" applyFont="1" applyAlignment="1" applyProtection="1">
      <alignment/>
      <protection locked="0"/>
    </xf>
    <xf numFmtId="164" fontId="9" fillId="0" borderId="2" xfId="0" applyFont="1" applyBorder="1" applyAlignment="1">
      <alignment/>
    </xf>
    <xf numFmtId="164" fontId="9" fillId="0" borderId="1" xfId="0" applyFont="1" applyBorder="1" applyAlignment="1" applyProtection="1">
      <alignment/>
      <protection locked="0"/>
    </xf>
    <xf numFmtId="164" fontId="0" fillId="0" borderId="0" xfId="0" applyFont="1" applyAlignment="1">
      <alignment/>
    </xf>
    <xf numFmtId="166" fontId="4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 horizontal="left"/>
      <protection/>
    </xf>
    <xf numFmtId="164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 quotePrefix="1">
      <alignment horizontal="left"/>
      <protection/>
    </xf>
    <xf numFmtId="166" fontId="9" fillId="0" borderId="0" xfId="0" applyNumberFormat="1" applyFont="1" applyAlignment="1" applyProtection="1">
      <alignment horizontal="left"/>
      <protection locked="0"/>
    </xf>
    <xf numFmtId="168" fontId="1" fillId="0" borderId="0" xfId="0" applyNumberFormat="1" applyFont="1" applyAlignment="1" applyProtection="1">
      <alignment/>
      <protection/>
    </xf>
    <xf numFmtId="9" fontId="1" fillId="0" borderId="0" xfId="0" applyNumberFormat="1" applyFont="1" applyAlignment="1" applyProtection="1">
      <alignment/>
      <protection/>
    </xf>
    <xf numFmtId="165" fontId="4" fillId="0" borderId="0" xfId="0" applyNumberFormat="1" applyFont="1" applyAlignment="1">
      <alignment/>
    </xf>
    <xf numFmtId="9" fontId="9" fillId="0" borderId="0" xfId="0" applyNumberFormat="1" applyFont="1" applyAlignment="1" applyProtection="1">
      <alignment/>
      <protection locked="0"/>
    </xf>
    <xf numFmtId="164" fontId="5" fillId="0" borderId="0" xfId="0" applyFont="1" applyAlignment="1">
      <alignment horizontal="center"/>
    </xf>
    <xf numFmtId="164" fontId="9" fillId="0" borderId="0" xfId="0" applyFont="1" applyBorder="1" applyAlignment="1" applyProtection="1">
      <alignment/>
      <protection locked="0"/>
    </xf>
    <xf numFmtId="164" fontId="5" fillId="0" borderId="0" xfId="0" applyFont="1" applyAlignment="1" quotePrefix="1">
      <alignment horizontal="center"/>
    </xf>
    <xf numFmtId="166" fontId="7" fillId="0" borderId="0" xfId="19" applyNumberFormat="1" applyFont="1" applyProtection="1">
      <alignment/>
      <protection locked="0"/>
    </xf>
    <xf numFmtId="164" fontId="1" fillId="0" borderId="0" xfId="0" applyFont="1" applyAlignment="1">
      <alignment/>
    </xf>
    <xf numFmtId="164" fontId="0" fillId="0" borderId="0" xfId="0" applyFill="1" applyAlignment="1" applyProtection="1">
      <alignment/>
      <protection/>
    </xf>
    <xf numFmtId="43" fontId="4" fillId="0" borderId="0" xfId="15" applyFont="1" applyAlignment="1">
      <alignment/>
    </xf>
    <xf numFmtId="43" fontId="1" fillId="0" borderId="0" xfId="15" applyFont="1" applyAlignment="1">
      <alignment/>
    </xf>
    <xf numFmtId="164" fontId="10" fillId="0" borderId="0" xfId="0" applyFont="1" applyFill="1" applyAlignment="1" applyProtection="1">
      <alignment/>
      <protection/>
    </xf>
    <xf numFmtId="164" fontId="4" fillId="0" borderId="0" xfId="0" applyNumberFormat="1" applyFont="1" applyBorder="1" applyAlignment="1" applyProtection="1">
      <alignment horizontal="left"/>
      <protection/>
    </xf>
    <xf numFmtId="164" fontId="4" fillId="0" borderId="0" xfId="0" applyFont="1" applyBorder="1" applyAlignment="1">
      <alignment/>
    </xf>
    <xf numFmtId="164" fontId="4" fillId="0" borderId="0" xfId="0" applyNumberFormat="1" applyFont="1" applyBorder="1" applyAlignment="1" applyProtection="1">
      <alignment/>
      <protection/>
    </xf>
    <xf numFmtId="164" fontId="11" fillId="0" borderId="0" xfId="0" applyFont="1" applyAlignment="1">
      <alignment horizontal="center"/>
    </xf>
    <xf numFmtId="170" fontId="4" fillId="0" borderId="0" xfId="0" applyNumberFormat="1" applyFont="1" applyAlignment="1" applyProtection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DCF simpl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B33"/>
  <sheetViews>
    <sheetView showGridLines="0" tabSelected="1" workbookViewId="0" topLeftCell="A1">
      <selection activeCell="B3" sqref="B3"/>
    </sheetView>
  </sheetViews>
  <sheetFormatPr defaultColWidth="5.00390625" defaultRowHeight="12.75"/>
  <cols>
    <col min="1" max="1" width="3.00390625" style="33" customWidth="1"/>
    <col min="2" max="2" width="20.140625" style="7" customWidth="1"/>
    <col min="3" max="3" width="6.28125" style="7" bestFit="1" customWidth="1"/>
    <col min="4" max="4" width="7.421875" style="7" customWidth="1"/>
    <col min="5" max="19" width="5.421875" style="7" customWidth="1"/>
    <col min="20" max="20" width="6.28125" style="7" customWidth="1"/>
    <col min="21" max="24" width="5.421875" style="7" customWidth="1"/>
    <col min="25" max="25" width="1.28515625" style="7" customWidth="1"/>
    <col min="26" max="26" width="5.7109375" style="7" bestFit="1" customWidth="1"/>
    <col min="27" max="27" width="5.00390625" style="7" customWidth="1"/>
    <col min="28" max="28" width="5.00390625" style="45" customWidth="1"/>
    <col min="29" max="16384" width="5.00390625" style="7" customWidth="1"/>
  </cols>
  <sheetData>
    <row r="1" spans="2:3" ht="12.75">
      <c r="B1" s="8" t="s">
        <v>0</v>
      </c>
      <c r="C1" s="9"/>
    </row>
    <row r="2" ht="12.75">
      <c r="B2" s="10" t="s">
        <v>1</v>
      </c>
    </row>
    <row r="3" spans="4:14" ht="12.75">
      <c r="D3" s="11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ht="12.75">
      <c r="AB4" s="45" t="s">
        <v>23</v>
      </c>
    </row>
    <row r="5" spans="2:28" ht="12.75">
      <c r="B5" s="13" t="s">
        <v>2</v>
      </c>
      <c r="C5" s="14"/>
      <c r="D5" s="15">
        <v>0</v>
      </c>
      <c r="E5" s="15">
        <v>1</v>
      </c>
      <c r="F5" s="15">
        <v>2</v>
      </c>
      <c r="G5" s="15">
        <v>3</v>
      </c>
      <c r="H5" s="15">
        <v>4</v>
      </c>
      <c r="I5" s="15">
        <v>5</v>
      </c>
      <c r="J5" s="15">
        <v>6</v>
      </c>
      <c r="K5" s="15">
        <v>7</v>
      </c>
      <c r="L5" s="15">
        <v>8</v>
      </c>
      <c r="M5" s="15">
        <v>9</v>
      </c>
      <c r="N5" s="15">
        <v>10</v>
      </c>
      <c r="O5" s="15">
        <v>11</v>
      </c>
      <c r="P5" s="15">
        <v>12</v>
      </c>
      <c r="Q5" s="15">
        <v>13</v>
      </c>
      <c r="R5" s="15">
        <v>14</v>
      </c>
      <c r="S5" s="15">
        <v>15</v>
      </c>
      <c r="T5" s="15">
        <v>16</v>
      </c>
      <c r="U5" s="15">
        <v>17</v>
      </c>
      <c r="V5" s="15">
        <v>18</v>
      </c>
      <c r="W5" s="15">
        <v>19</v>
      </c>
      <c r="X5" s="15">
        <v>20</v>
      </c>
      <c r="Y5" s="15"/>
      <c r="Z5" s="16" t="s">
        <v>3</v>
      </c>
      <c r="AB5" s="45">
        <v>1</v>
      </c>
    </row>
    <row r="6" spans="1:28" ht="12.75">
      <c r="A6" s="35" t="s">
        <v>14</v>
      </c>
      <c r="B6" s="42" t="s">
        <v>21</v>
      </c>
      <c r="C6" s="43"/>
      <c r="D6" s="18">
        <v>0</v>
      </c>
      <c r="E6" s="18">
        <v>25</v>
      </c>
      <c r="F6" s="44">
        <f>+E6</f>
        <v>25</v>
      </c>
      <c r="G6" s="44">
        <f aca="true" t="shared" si="0" ref="G6:X6">+F6</f>
        <v>25</v>
      </c>
      <c r="H6" s="44">
        <f t="shared" si="0"/>
        <v>25</v>
      </c>
      <c r="I6" s="44">
        <f t="shared" si="0"/>
        <v>25</v>
      </c>
      <c r="J6" s="44">
        <f t="shared" si="0"/>
        <v>25</v>
      </c>
      <c r="K6" s="44">
        <f t="shared" si="0"/>
        <v>25</v>
      </c>
      <c r="L6" s="44">
        <f t="shared" si="0"/>
        <v>25</v>
      </c>
      <c r="M6" s="44">
        <f t="shared" si="0"/>
        <v>25</v>
      </c>
      <c r="N6" s="44">
        <f t="shared" si="0"/>
        <v>25</v>
      </c>
      <c r="O6" s="44">
        <f t="shared" si="0"/>
        <v>25</v>
      </c>
      <c r="P6" s="44">
        <f t="shared" si="0"/>
        <v>25</v>
      </c>
      <c r="Q6" s="44">
        <f t="shared" si="0"/>
        <v>25</v>
      </c>
      <c r="R6" s="44">
        <f t="shared" si="0"/>
        <v>25</v>
      </c>
      <c r="S6" s="44">
        <f t="shared" si="0"/>
        <v>25</v>
      </c>
      <c r="T6" s="44">
        <f t="shared" si="0"/>
        <v>25</v>
      </c>
      <c r="U6" s="44">
        <f t="shared" si="0"/>
        <v>25</v>
      </c>
      <c r="V6" s="44">
        <f t="shared" si="0"/>
        <v>25</v>
      </c>
      <c r="W6" s="44">
        <f t="shared" si="0"/>
        <v>25</v>
      </c>
      <c r="X6" s="44">
        <f t="shared" si="0"/>
        <v>25</v>
      </c>
      <c r="Y6" s="44"/>
      <c r="Z6" s="19">
        <f aca="true" t="shared" si="1" ref="Z6:Z12">SUM(D6:X6)</f>
        <v>500</v>
      </c>
      <c r="AB6" s="45">
        <v>2</v>
      </c>
    </row>
    <row r="7" spans="1:28" ht="12.75">
      <c r="A7" s="33" t="s">
        <v>13</v>
      </c>
      <c r="B7" s="42" t="s">
        <v>22</v>
      </c>
      <c r="C7" s="43"/>
      <c r="D7" s="18">
        <v>0</v>
      </c>
      <c r="E7" s="18">
        <v>0</v>
      </c>
      <c r="F7" s="19">
        <f aca="true" t="shared" si="2" ref="F7:U7">E7</f>
        <v>0</v>
      </c>
      <c r="G7" s="19">
        <f t="shared" si="2"/>
        <v>0</v>
      </c>
      <c r="H7" s="19">
        <f t="shared" si="2"/>
        <v>0</v>
      </c>
      <c r="I7" s="19">
        <f t="shared" si="2"/>
        <v>0</v>
      </c>
      <c r="J7" s="19">
        <f t="shared" si="2"/>
        <v>0</v>
      </c>
      <c r="K7" s="19">
        <f t="shared" si="2"/>
        <v>0</v>
      </c>
      <c r="L7" s="19">
        <f t="shared" si="2"/>
        <v>0</v>
      </c>
      <c r="M7" s="19">
        <f t="shared" si="2"/>
        <v>0</v>
      </c>
      <c r="N7" s="19">
        <f t="shared" si="2"/>
        <v>0</v>
      </c>
      <c r="O7" s="19">
        <f t="shared" si="2"/>
        <v>0</v>
      </c>
      <c r="P7" s="19">
        <f t="shared" si="2"/>
        <v>0</v>
      </c>
      <c r="Q7" s="19">
        <f t="shared" si="2"/>
        <v>0</v>
      </c>
      <c r="R7" s="19">
        <f t="shared" si="2"/>
        <v>0</v>
      </c>
      <c r="S7" s="19">
        <f t="shared" si="2"/>
        <v>0</v>
      </c>
      <c r="T7" s="19">
        <f t="shared" si="2"/>
        <v>0</v>
      </c>
      <c r="U7" s="19">
        <f t="shared" si="2"/>
        <v>0</v>
      </c>
      <c r="V7" s="19">
        <f>U7</f>
        <v>0</v>
      </c>
      <c r="W7" s="19">
        <f>V7</f>
        <v>0</v>
      </c>
      <c r="X7" s="19">
        <f>W7</f>
        <v>0</v>
      </c>
      <c r="Y7" s="44"/>
      <c r="Z7" s="19">
        <f t="shared" si="1"/>
        <v>0</v>
      </c>
      <c r="AB7" s="45">
        <v>3</v>
      </c>
    </row>
    <row r="8" spans="1:28" ht="12.75">
      <c r="A8" s="35" t="s">
        <v>14</v>
      </c>
      <c r="B8" s="17" t="s">
        <v>4</v>
      </c>
      <c r="D8" s="19">
        <f>+D6+D7</f>
        <v>0</v>
      </c>
      <c r="E8" s="19">
        <f>+E6+E7</f>
        <v>25</v>
      </c>
      <c r="F8" s="19">
        <f>+F6+F7</f>
        <v>25</v>
      </c>
      <c r="G8" s="19">
        <f aca="true" t="shared" si="3" ref="G8:X8">+G6+G7</f>
        <v>25</v>
      </c>
      <c r="H8" s="19">
        <f t="shared" si="3"/>
        <v>25</v>
      </c>
      <c r="I8" s="19">
        <f t="shared" si="3"/>
        <v>25</v>
      </c>
      <c r="J8" s="19">
        <f t="shared" si="3"/>
        <v>25</v>
      </c>
      <c r="K8" s="19">
        <f t="shared" si="3"/>
        <v>25</v>
      </c>
      <c r="L8" s="19">
        <f t="shared" si="3"/>
        <v>25</v>
      </c>
      <c r="M8" s="19">
        <f t="shared" si="3"/>
        <v>25</v>
      </c>
      <c r="N8" s="19">
        <f t="shared" si="3"/>
        <v>25</v>
      </c>
      <c r="O8" s="19">
        <f t="shared" si="3"/>
        <v>25</v>
      </c>
      <c r="P8" s="19">
        <f t="shared" si="3"/>
        <v>25</v>
      </c>
      <c r="Q8" s="19">
        <f t="shared" si="3"/>
        <v>25</v>
      </c>
      <c r="R8" s="19">
        <f t="shared" si="3"/>
        <v>25</v>
      </c>
      <c r="S8" s="19">
        <f t="shared" si="3"/>
        <v>25</v>
      </c>
      <c r="T8" s="19">
        <f t="shared" si="3"/>
        <v>25</v>
      </c>
      <c r="U8" s="19">
        <f t="shared" si="3"/>
        <v>25</v>
      </c>
      <c r="V8" s="19">
        <f t="shared" si="3"/>
        <v>25</v>
      </c>
      <c r="W8" s="19">
        <f t="shared" si="3"/>
        <v>25</v>
      </c>
      <c r="X8" s="19">
        <f t="shared" si="3"/>
        <v>25</v>
      </c>
      <c r="Y8" s="19"/>
      <c r="Z8" s="19">
        <f t="shared" si="1"/>
        <v>500</v>
      </c>
      <c r="AB8" s="45">
        <v>4</v>
      </c>
    </row>
    <row r="9" spans="1:28" ht="12.75">
      <c r="A9" s="35" t="s">
        <v>13</v>
      </c>
      <c r="B9" s="17" t="s">
        <v>5</v>
      </c>
      <c r="E9" s="19">
        <f>$D$14*E21</f>
        <v>-14.29</v>
      </c>
      <c r="F9" s="19">
        <f>$D$14*F21+$E$14*E21</f>
        <v>-24.490000000000002</v>
      </c>
      <c r="G9" s="19">
        <f>+$D$14*G21+$E$14*F21+$F$14*E21</f>
        <v>-17.49</v>
      </c>
      <c r="H9" s="19">
        <f>$D$14*H21+$E$14*G21+$F$14*F21+$G$14*E21</f>
        <v>-12.49</v>
      </c>
      <c r="I9" s="19">
        <f>$D$14*I21+$E$14*H21+$F$14*G21+$G$14*F21+$H$14*E21</f>
        <v>-8.93</v>
      </c>
      <c r="J9" s="19">
        <f aca="true" t="shared" si="4" ref="J9:X9">$D$14*J21+$E$14*I21+$F$14*H21+$G$14*G21+$H$14*F21</f>
        <v>-8.92</v>
      </c>
      <c r="K9" s="19">
        <f t="shared" si="4"/>
        <v>-8.93</v>
      </c>
      <c r="L9" s="19">
        <f t="shared" si="4"/>
        <v>-4.46</v>
      </c>
      <c r="M9" s="19">
        <f t="shared" si="4"/>
        <v>0</v>
      </c>
      <c r="N9" s="19">
        <f t="shared" si="4"/>
        <v>0</v>
      </c>
      <c r="O9" s="19">
        <f t="shared" si="4"/>
        <v>0</v>
      </c>
      <c r="P9" s="19">
        <f t="shared" si="4"/>
        <v>0</v>
      </c>
      <c r="Q9" s="19">
        <f t="shared" si="4"/>
        <v>0</v>
      </c>
      <c r="R9" s="19">
        <f t="shared" si="4"/>
        <v>0</v>
      </c>
      <c r="S9" s="19">
        <f t="shared" si="4"/>
        <v>0</v>
      </c>
      <c r="T9" s="19">
        <f t="shared" si="4"/>
        <v>0</v>
      </c>
      <c r="U9" s="19">
        <f t="shared" si="4"/>
        <v>0</v>
      </c>
      <c r="V9" s="19">
        <f t="shared" si="4"/>
        <v>0</v>
      </c>
      <c r="W9" s="19">
        <f t="shared" si="4"/>
        <v>0</v>
      </c>
      <c r="X9" s="19">
        <f t="shared" si="4"/>
        <v>0</v>
      </c>
      <c r="Y9" s="19"/>
      <c r="Z9" s="19">
        <f t="shared" si="1"/>
        <v>-99.99999999999999</v>
      </c>
      <c r="AB9" s="45">
        <v>5</v>
      </c>
    </row>
    <row r="10" spans="1:28" ht="12.75">
      <c r="A10" s="33" t="s">
        <v>15</v>
      </c>
      <c r="B10" s="17" t="s">
        <v>6</v>
      </c>
      <c r="E10" s="19">
        <f>E8+E9</f>
        <v>10.71</v>
      </c>
      <c r="F10" s="19">
        <f aca="true" t="shared" si="5" ref="F10:X10">F8+F9</f>
        <v>0.509999999999998</v>
      </c>
      <c r="G10" s="19">
        <f t="shared" si="5"/>
        <v>7.510000000000002</v>
      </c>
      <c r="H10" s="19">
        <f t="shared" si="5"/>
        <v>12.51</v>
      </c>
      <c r="I10" s="19">
        <f t="shared" si="5"/>
        <v>16.07</v>
      </c>
      <c r="J10" s="19">
        <f t="shared" si="5"/>
        <v>16.08</v>
      </c>
      <c r="K10" s="19">
        <f t="shared" si="5"/>
        <v>16.07</v>
      </c>
      <c r="L10" s="19">
        <f t="shared" si="5"/>
        <v>20.54</v>
      </c>
      <c r="M10" s="19">
        <f t="shared" si="5"/>
        <v>25</v>
      </c>
      <c r="N10" s="19">
        <f t="shared" si="5"/>
        <v>25</v>
      </c>
      <c r="O10" s="19">
        <f t="shared" si="5"/>
        <v>25</v>
      </c>
      <c r="P10" s="19">
        <f t="shared" si="5"/>
        <v>25</v>
      </c>
      <c r="Q10" s="19">
        <f t="shared" si="5"/>
        <v>25</v>
      </c>
      <c r="R10" s="19">
        <f t="shared" si="5"/>
        <v>25</v>
      </c>
      <c r="S10" s="19">
        <f t="shared" si="5"/>
        <v>25</v>
      </c>
      <c r="T10" s="19">
        <f t="shared" si="5"/>
        <v>25</v>
      </c>
      <c r="U10" s="19">
        <f t="shared" si="5"/>
        <v>25</v>
      </c>
      <c r="V10" s="19">
        <f t="shared" si="5"/>
        <v>25</v>
      </c>
      <c r="W10" s="19">
        <f t="shared" si="5"/>
        <v>25</v>
      </c>
      <c r="X10" s="19">
        <f t="shared" si="5"/>
        <v>25</v>
      </c>
      <c r="Y10" s="19"/>
      <c r="Z10" s="19">
        <f t="shared" si="1"/>
        <v>400</v>
      </c>
      <c r="AB10" s="45">
        <v>6</v>
      </c>
    </row>
    <row r="11" spans="1:28" ht="12.75">
      <c r="A11" s="35" t="s">
        <v>13</v>
      </c>
      <c r="B11" s="17" t="s">
        <v>7</v>
      </c>
      <c r="C11" s="32">
        <v>0.35</v>
      </c>
      <c r="E11" s="19">
        <f>-E10*$C$11</f>
        <v>-3.7485</v>
      </c>
      <c r="F11" s="19">
        <f aca="true" t="shared" si="6" ref="F11:X11">-F10*$C$11</f>
        <v>-0.1784999999999993</v>
      </c>
      <c r="G11" s="19">
        <f t="shared" si="6"/>
        <v>-2.6285000000000003</v>
      </c>
      <c r="H11" s="19">
        <f t="shared" si="6"/>
        <v>-4.3785</v>
      </c>
      <c r="I11" s="19">
        <f t="shared" si="6"/>
        <v>-5.624499999999999</v>
      </c>
      <c r="J11" s="19">
        <f t="shared" si="6"/>
        <v>-5.627999999999999</v>
      </c>
      <c r="K11" s="19">
        <f t="shared" si="6"/>
        <v>-5.624499999999999</v>
      </c>
      <c r="L11" s="19">
        <f t="shared" si="6"/>
        <v>-7.188999999999999</v>
      </c>
      <c r="M11" s="19">
        <f t="shared" si="6"/>
        <v>-8.75</v>
      </c>
      <c r="N11" s="19">
        <f t="shared" si="6"/>
        <v>-8.75</v>
      </c>
      <c r="O11" s="19">
        <f t="shared" si="6"/>
        <v>-8.75</v>
      </c>
      <c r="P11" s="19">
        <f t="shared" si="6"/>
        <v>-8.75</v>
      </c>
      <c r="Q11" s="19">
        <f t="shared" si="6"/>
        <v>-8.75</v>
      </c>
      <c r="R11" s="19">
        <f t="shared" si="6"/>
        <v>-8.75</v>
      </c>
      <c r="S11" s="19">
        <f t="shared" si="6"/>
        <v>-8.75</v>
      </c>
      <c r="T11" s="19">
        <f t="shared" si="6"/>
        <v>-8.75</v>
      </c>
      <c r="U11" s="19">
        <f t="shared" si="6"/>
        <v>-8.75</v>
      </c>
      <c r="V11" s="19">
        <f t="shared" si="6"/>
        <v>-8.75</v>
      </c>
      <c r="W11" s="19">
        <f t="shared" si="6"/>
        <v>-8.75</v>
      </c>
      <c r="X11" s="19">
        <f t="shared" si="6"/>
        <v>-8.75</v>
      </c>
      <c r="Y11" s="19"/>
      <c r="Z11" s="19">
        <f t="shared" si="1"/>
        <v>-140</v>
      </c>
      <c r="AB11" s="45">
        <v>7</v>
      </c>
    </row>
    <row r="12" spans="1:28" ht="12.75">
      <c r="A12" s="33" t="s">
        <v>15</v>
      </c>
      <c r="B12" s="17" t="s">
        <v>8</v>
      </c>
      <c r="E12" s="19">
        <f>E10+E11</f>
        <v>6.961500000000001</v>
      </c>
      <c r="F12" s="19">
        <f aca="true" t="shared" si="7" ref="F12:X12">F10+F11</f>
        <v>0.3314999999999987</v>
      </c>
      <c r="G12" s="19">
        <f t="shared" si="7"/>
        <v>4.881500000000001</v>
      </c>
      <c r="H12" s="19">
        <f t="shared" si="7"/>
        <v>8.131499999999999</v>
      </c>
      <c r="I12" s="19">
        <f t="shared" si="7"/>
        <v>10.445500000000001</v>
      </c>
      <c r="J12" s="19">
        <f t="shared" si="7"/>
        <v>10.451999999999998</v>
      </c>
      <c r="K12" s="19">
        <f t="shared" si="7"/>
        <v>10.445500000000001</v>
      </c>
      <c r="L12" s="19">
        <f t="shared" si="7"/>
        <v>13.350999999999999</v>
      </c>
      <c r="M12" s="19">
        <f t="shared" si="7"/>
        <v>16.25</v>
      </c>
      <c r="N12" s="19">
        <f t="shared" si="7"/>
        <v>16.25</v>
      </c>
      <c r="O12" s="19">
        <f t="shared" si="7"/>
        <v>16.25</v>
      </c>
      <c r="P12" s="19">
        <f t="shared" si="7"/>
        <v>16.25</v>
      </c>
      <c r="Q12" s="19">
        <f t="shared" si="7"/>
        <v>16.25</v>
      </c>
      <c r="R12" s="19">
        <f t="shared" si="7"/>
        <v>16.25</v>
      </c>
      <c r="S12" s="19">
        <f t="shared" si="7"/>
        <v>16.25</v>
      </c>
      <c r="T12" s="19">
        <f t="shared" si="7"/>
        <v>16.25</v>
      </c>
      <c r="U12" s="19">
        <f t="shared" si="7"/>
        <v>16.25</v>
      </c>
      <c r="V12" s="19">
        <f t="shared" si="7"/>
        <v>16.25</v>
      </c>
      <c r="W12" s="19">
        <f t="shared" si="7"/>
        <v>16.25</v>
      </c>
      <c r="X12" s="19">
        <f t="shared" si="7"/>
        <v>16.25</v>
      </c>
      <c r="Y12" s="19"/>
      <c r="Z12" s="19">
        <f t="shared" si="1"/>
        <v>260</v>
      </c>
      <c r="AB12" s="45">
        <v>8</v>
      </c>
    </row>
    <row r="13" ht="12.75">
      <c r="AB13" s="45">
        <v>9</v>
      </c>
    </row>
    <row r="14" spans="1:28" ht="12.75">
      <c r="A14" s="35" t="s">
        <v>13</v>
      </c>
      <c r="B14" s="13" t="s">
        <v>9</v>
      </c>
      <c r="C14" s="14"/>
      <c r="D14" s="18">
        <v>-100</v>
      </c>
      <c r="E14" s="21">
        <v>0</v>
      </c>
      <c r="F14" s="21">
        <v>0</v>
      </c>
      <c r="G14" s="21">
        <v>0</v>
      </c>
      <c r="H14" s="21">
        <v>0</v>
      </c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22">
        <v>0</v>
      </c>
      <c r="Y14" s="34"/>
      <c r="Z14" s="19">
        <f>SUM(D14:X14)</f>
        <v>-100</v>
      </c>
      <c r="AB14" s="45">
        <v>10</v>
      </c>
    </row>
    <row r="15" spans="1:28" ht="12.75">
      <c r="A15" s="33" t="s">
        <v>15</v>
      </c>
      <c r="B15" s="17" t="s">
        <v>10</v>
      </c>
      <c r="D15" s="19">
        <f aca="true" t="shared" si="8" ref="D15:X15">-D9+D12+D14</f>
        <v>-100</v>
      </c>
      <c r="E15" s="19">
        <f t="shared" si="8"/>
        <v>21.2515</v>
      </c>
      <c r="F15" s="19">
        <f t="shared" si="8"/>
        <v>24.8215</v>
      </c>
      <c r="G15" s="19">
        <f t="shared" si="8"/>
        <v>22.371499999999997</v>
      </c>
      <c r="H15" s="19">
        <f t="shared" si="8"/>
        <v>20.621499999999997</v>
      </c>
      <c r="I15" s="19">
        <f t="shared" si="8"/>
        <v>19.375500000000002</v>
      </c>
      <c r="J15" s="19">
        <f t="shared" si="8"/>
        <v>19.372</v>
      </c>
      <c r="K15" s="19">
        <f t="shared" si="8"/>
        <v>19.375500000000002</v>
      </c>
      <c r="L15" s="19">
        <f t="shared" si="8"/>
        <v>17.811</v>
      </c>
      <c r="M15" s="19">
        <f t="shared" si="8"/>
        <v>16.25</v>
      </c>
      <c r="N15" s="19">
        <f t="shared" si="8"/>
        <v>16.25</v>
      </c>
      <c r="O15" s="19">
        <f t="shared" si="8"/>
        <v>16.25</v>
      </c>
      <c r="P15" s="19">
        <f t="shared" si="8"/>
        <v>16.25</v>
      </c>
      <c r="Q15" s="19">
        <f t="shared" si="8"/>
        <v>16.25</v>
      </c>
      <c r="R15" s="19">
        <f t="shared" si="8"/>
        <v>16.25</v>
      </c>
      <c r="S15" s="19">
        <f t="shared" si="8"/>
        <v>16.25</v>
      </c>
      <c r="T15" s="19">
        <f t="shared" si="8"/>
        <v>16.25</v>
      </c>
      <c r="U15" s="19">
        <f t="shared" si="8"/>
        <v>16.25</v>
      </c>
      <c r="V15" s="19">
        <f t="shared" si="8"/>
        <v>16.25</v>
      </c>
      <c r="W15" s="19">
        <f t="shared" si="8"/>
        <v>16.25</v>
      </c>
      <c r="X15" s="19">
        <f t="shared" si="8"/>
        <v>16.25</v>
      </c>
      <c r="Y15" s="19"/>
      <c r="Z15" s="19">
        <f>SUM(D15:X15)</f>
        <v>260</v>
      </c>
      <c r="AB15" s="45">
        <v>11</v>
      </c>
    </row>
    <row r="16" spans="2:28" ht="12.75">
      <c r="B16" s="17"/>
      <c r="D16" s="19"/>
      <c r="E16" s="19"/>
      <c r="F16" s="19"/>
      <c r="G16" s="19"/>
      <c r="H16" s="23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AB16" s="45">
        <v>12</v>
      </c>
    </row>
    <row r="17" spans="1:28" ht="12.75">
      <c r="A17" s="33" t="s">
        <v>17</v>
      </c>
      <c r="B17" s="17" t="s">
        <v>19</v>
      </c>
      <c r="D17" s="19">
        <f>D15</f>
        <v>-100</v>
      </c>
      <c r="E17" s="19">
        <f aca="true" t="shared" si="9" ref="E17:S17">E15+D17</f>
        <v>-78.7485</v>
      </c>
      <c r="F17" s="19">
        <f t="shared" si="9"/>
        <v>-53.92700000000001</v>
      </c>
      <c r="G17" s="19">
        <f t="shared" si="9"/>
        <v>-31.55550000000001</v>
      </c>
      <c r="H17" s="19">
        <f t="shared" si="9"/>
        <v>-10.934000000000012</v>
      </c>
      <c r="I17" s="19">
        <f t="shared" si="9"/>
        <v>8.44149999999999</v>
      </c>
      <c r="J17" s="19">
        <f t="shared" si="9"/>
        <v>27.81349999999999</v>
      </c>
      <c r="K17" s="19">
        <f t="shared" si="9"/>
        <v>47.18899999999999</v>
      </c>
      <c r="L17" s="19">
        <f t="shared" si="9"/>
        <v>65</v>
      </c>
      <c r="M17" s="19">
        <f t="shared" si="9"/>
        <v>81.25</v>
      </c>
      <c r="N17" s="19">
        <f t="shared" si="9"/>
        <v>97.5</v>
      </c>
      <c r="O17" s="19">
        <f t="shared" si="9"/>
        <v>113.75</v>
      </c>
      <c r="P17" s="19">
        <f t="shared" si="9"/>
        <v>130</v>
      </c>
      <c r="Q17" s="19">
        <f t="shared" si="9"/>
        <v>146.25</v>
      </c>
      <c r="R17" s="19">
        <f t="shared" si="9"/>
        <v>162.5</v>
      </c>
      <c r="S17" s="19">
        <f t="shared" si="9"/>
        <v>178.75</v>
      </c>
      <c r="T17" s="19">
        <f>T15+S17</f>
        <v>195</v>
      </c>
      <c r="U17" s="19">
        <f>U15+T17</f>
        <v>211.25</v>
      </c>
      <c r="V17" s="19">
        <f>V15+U17</f>
        <v>227.5</v>
      </c>
      <c r="W17" s="19">
        <f>W15+V17</f>
        <v>243.75</v>
      </c>
      <c r="X17" s="19">
        <f>X15+W17</f>
        <v>260</v>
      </c>
      <c r="Y17" s="19"/>
      <c r="AB17" s="45">
        <v>13</v>
      </c>
    </row>
    <row r="18" spans="1:28" s="2" customFormat="1" ht="12.75">
      <c r="A18" s="33"/>
      <c r="B18" s="1" t="s">
        <v>24</v>
      </c>
      <c r="D18" s="4">
        <f>1/(1+$C$24)^D5</f>
        <v>1</v>
      </c>
      <c r="E18" s="4">
        <f>1/(1+$C$24)^E5</f>
        <v>0.8928571428571428</v>
      </c>
      <c r="F18" s="4">
        <f aca="true" t="shared" si="10" ref="F18:S18">1/(1+$C$24)^F5</f>
        <v>0.7971938775510203</v>
      </c>
      <c r="G18" s="4">
        <f t="shared" si="10"/>
        <v>0.7117802478134109</v>
      </c>
      <c r="H18" s="4">
        <f t="shared" si="10"/>
        <v>0.6355180784048312</v>
      </c>
      <c r="I18" s="4">
        <f t="shared" si="10"/>
        <v>0.5674268557185992</v>
      </c>
      <c r="J18" s="4">
        <f t="shared" si="10"/>
        <v>0.5066311211773207</v>
      </c>
      <c r="K18" s="4">
        <f t="shared" si="10"/>
        <v>0.45234921533689343</v>
      </c>
      <c r="L18" s="4">
        <f t="shared" si="10"/>
        <v>0.4038832279793691</v>
      </c>
      <c r="M18" s="4">
        <f t="shared" si="10"/>
        <v>0.36061002498157957</v>
      </c>
      <c r="N18" s="4">
        <f t="shared" si="10"/>
        <v>0.321973236590696</v>
      </c>
      <c r="O18" s="4">
        <f t="shared" si="10"/>
        <v>0.28747610409883567</v>
      </c>
      <c r="P18" s="4">
        <f t="shared" si="10"/>
        <v>0.25667509294538904</v>
      </c>
      <c r="Q18" s="4">
        <f t="shared" si="10"/>
        <v>0.22917419012981158</v>
      </c>
      <c r="R18" s="4">
        <f t="shared" si="10"/>
        <v>0.20461981261590317</v>
      </c>
      <c r="S18" s="4">
        <f t="shared" si="10"/>
        <v>0.18269626126419927</v>
      </c>
      <c r="T18" s="4">
        <f>1/(1+$C$24)^T5</f>
        <v>0.16312166184303503</v>
      </c>
      <c r="U18" s="4">
        <f>1/(1+$C$24)^U5</f>
        <v>0.14564434093128129</v>
      </c>
      <c r="V18" s="4">
        <f>1/(1+$C$24)^V5</f>
        <v>0.13003959011721541</v>
      </c>
      <c r="W18" s="4">
        <f>1/(1+$C$24)^W5</f>
        <v>0.1161067768903709</v>
      </c>
      <c r="X18" s="4">
        <f>1/(1+$C$24)^X5</f>
        <v>0.1036667650806883</v>
      </c>
      <c r="Y18" s="4"/>
      <c r="AB18" s="45">
        <v>14</v>
      </c>
    </row>
    <row r="19" spans="1:28" ht="12.75">
      <c r="A19" s="33" t="s">
        <v>16</v>
      </c>
      <c r="B19" s="7" t="s">
        <v>1</v>
      </c>
      <c r="D19" s="7">
        <f>D15*D18</f>
        <v>-100</v>
      </c>
      <c r="E19" s="7">
        <f aca="true" t="shared" si="11" ref="E19:S19">E15*E18</f>
        <v>18.97455357142857</v>
      </c>
      <c r="F19" s="7">
        <f t="shared" si="11"/>
        <v>19.78754783163265</v>
      </c>
      <c r="G19" s="7">
        <f t="shared" si="11"/>
        <v>15.923591813957719</v>
      </c>
      <c r="H19" s="7">
        <f t="shared" si="11"/>
        <v>13.105336053825225</v>
      </c>
      <c r="I19" s="7">
        <f t="shared" si="11"/>
        <v>10.99417904297572</v>
      </c>
      <c r="J19" s="7">
        <f t="shared" si="11"/>
        <v>9.814458079447055</v>
      </c>
      <c r="K19" s="7">
        <f t="shared" si="11"/>
        <v>8.76449222175998</v>
      </c>
      <c r="L19" s="7">
        <f t="shared" si="11"/>
        <v>7.193564173540543</v>
      </c>
      <c r="M19" s="7">
        <f t="shared" si="11"/>
        <v>5.859912905950668</v>
      </c>
      <c r="N19" s="7">
        <f t="shared" si="11"/>
        <v>5.23206509459881</v>
      </c>
      <c r="O19" s="7">
        <f t="shared" si="11"/>
        <v>4.67148669160608</v>
      </c>
      <c r="P19" s="7">
        <f t="shared" si="11"/>
        <v>4.170970260362572</v>
      </c>
      <c r="Q19" s="7">
        <f t="shared" si="11"/>
        <v>3.724080589609438</v>
      </c>
      <c r="R19" s="7">
        <f t="shared" si="11"/>
        <v>3.3250719550084264</v>
      </c>
      <c r="S19" s="7">
        <f t="shared" si="11"/>
        <v>2.9688142455432383</v>
      </c>
      <c r="T19" s="7">
        <f>T15*T18</f>
        <v>2.6507270049493195</v>
      </c>
      <c r="U19" s="7">
        <f>U15*U18</f>
        <v>2.3667205401333207</v>
      </c>
      <c r="V19" s="7">
        <f>V15*V18</f>
        <v>2.1131433394047505</v>
      </c>
      <c r="W19" s="7">
        <f>W15*W18</f>
        <v>1.886735124468527</v>
      </c>
      <c r="X19" s="7">
        <f>X15*X18</f>
        <v>1.6845849325611848</v>
      </c>
      <c r="AB19" s="45">
        <v>15</v>
      </c>
    </row>
    <row r="20" spans="1:28" ht="12.75">
      <c r="A20" s="33" t="s">
        <v>17</v>
      </c>
      <c r="B20" s="7" t="s">
        <v>25</v>
      </c>
      <c r="D20" s="7">
        <f>SUM($D$19:D19)</f>
        <v>-100</v>
      </c>
      <c r="E20" s="7">
        <f>SUM($D$19:E19)</f>
        <v>-81.02544642857143</v>
      </c>
      <c r="F20" s="7">
        <f>SUM($D$19:F19)</f>
        <v>-61.23789859693878</v>
      </c>
      <c r="G20" s="7">
        <f>SUM($D$19:G19)</f>
        <v>-45.314306782981056</v>
      </c>
      <c r="H20" s="7">
        <f>SUM($D$19:H19)</f>
        <v>-32.20897072915583</v>
      </c>
      <c r="I20" s="7">
        <f>SUM($D$19:I19)</f>
        <v>-21.21479168618011</v>
      </c>
      <c r="J20" s="7">
        <f>SUM($D$19:J19)</f>
        <v>-11.400333606733055</v>
      </c>
      <c r="K20" s="7">
        <f>SUM($D$19:K19)</f>
        <v>-2.635841384973075</v>
      </c>
      <c r="L20" s="7">
        <f>SUM($D$19:L19)</f>
        <v>4.557722788567468</v>
      </c>
      <c r="M20" s="7">
        <f>SUM($D$19:M19)</f>
        <v>10.417635694518136</v>
      </c>
      <c r="N20" s="7">
        <f>SUM($D$19:N19)</f>
        <v>15.649700789116945</v>
      </c>
      <c r="O20" s="7">
        <f>SUM($D$19:O19)</f>
        <v>20.321187480723026</v>
      </c>
      <c r="P20" s="7">
        <f>SUM($D$19:P19)</f>
        <v>24.4921577410856</v>
      </c>
      <c r="Q20" s="7">
        <f>SUM($D$19:Q19)</f>
        <v>28.216238330695038</v>
      </c>
      <c r="R20" s="7">
        <f>SUM($D$19:R19)</f>
        <v>31.541310285703464</v>
      </c>
      <c r="S20" s="7">
        <f>SUM($D$19:S19)</f>
        <v>34.5101245312467</v>
      </c>
      <c r="T20" s="7">
        <f>SUM($D$19:T19)</f>
        <v>37.16085153619602</v>
      </c>
      <c r="U20" s="7">
        <f>SUM($D$19:U19)</f>
        <v>39.52757207632934</v>
      </c>
      <c r="V20" s="7">
        <f>SUM($D$19:V19)</f>
        <v>41.64071541573409</v>
      </c>
      <c r="W20" s="7">
        <f>SUM($D$19:W19)</f>
        <v>43.52745054020262</v>
      </c>
      <c r="X20" s="7">
        <f>SUM($D$19:X19)</f>
        <v>45.21203547276381</v>
      </c>
      <c r="AB20" s="45">
        <v>16</v>
      </c>
    </row>
    <row r="21" spans="1:28" s="2" customFormat="1" ht="12.75">
      <c r="A21" s="33"/>
      <c r="B21" s="1" t="s">
        <v>27</v>
      </c>
      <c r="E21" s="36">
        <v>0.1429</v>
      </c>
      <c r="F21" s="36">
        <v>0.2449</v>
      </c>
      <c r="G21" s="36">
        <v>0.1749</v>
      </c>
      <c r="H21" s="36">
        <v>0.1249</v>
      </c>
      <c r="I21" s="36">
        <v>0.0893</v>
      </c>
      <c r="J21" s="36">
        <v>0.0892</v>
      </c>
      <c r="K21" s="36">
        <v>0.0893</v>
      </c>
      <c r="L21" s="36">
        <v>0.0446</v>
      </c>
      <c r="M21" s="5"/>
      <c r="N21" s="5"/>
      <c r="O21" s="5"/>
      <c r="P21" s="5"/>
      <c r="Q21" s="5"/>
      <c r="R21" s="3"/>
      <c r="S21" s="3"/>
      <c r="Z21" s="6">
        <f>SUM(D21:X21)</f>
        <v>1.0000000000000002</v>
      </c>
      <c r="AB21" s="45">
        <v>17</v>
      </c>
    </row>
    <row r="22" spans="2:20" ht="12.75">
      <c r="B22" s="17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4"/>
    </row>
    <row r="23" spans="2:4" ht="12.75">
      <c r="B23" s="25" t="s">
        <v>11</v>
      </c>
      <c r="D23" s="26">
        <f>-MINA(D20:X20)</f>
        <v>100</v>
      </c>
    </row>
    <row r="24" spans="2:4" ht="12.75">
      <c r="B24" s="27" t="s">
        <v>18</v>
      </c>
      <c r="C24" s="28">
        <v>0.12</v>
      </c>
      <c r="D24" s="26">
        <f>SUM(D19:X19)</f>
        <v>45.21203547276381</v>
      </c>
    </row>
    <row r="25" spans="2:4" ht="12.75">
      <c r="B25" s="25" t="s">
        <v>26</v>
      </c>
      <c r="C25" s="20"/>
      <c r="D25" s="29">
        <f>D24/D23+1</f>
        <v>1.452120354727638</v>
      </c>
    </row>
    <row r="26" spans="2:4" ht="12.75">
      <c r="B26" s="25" t="s">
        <v>12</v>
      </c>
      <c r="D26" s="30">
        <f>IRR(D15:X15)</f>
        <v>0.19622560844779532</v>
      </c>
    </row>
    <row r="27" spans="2:4" ht="12.75">
      <c r="B27" s="37" t="s">
        <v>20</v>
      </c>
      <c r="C27" s="41">
        <f>COUNTIF(E17:Y17,"&lt;0")</f>
        <v>4</v>
      </c>
      <c r="D27" s="40">
        <f>HLOOKUP(C27,$E$5:$X$17,AB17)/(HLOOKUP(C27,$E$5:$X$17,AB17)-HLOOKUP(C27+1,$E$5:$X$17,AB17))+C27</f>
        <v>4.564320920750433</v>
      </c>
    </row>
    <row r="28" spans="2:4" ht="12.75">
      <c r="B28" s="37"/>
      <c r="C28" s="38"/>
      <c r="D28" s="39"/>
    </row>
    <row r="30" ht="12.75">
      <c r="B30" s="46">
        <f ca="1">NOW()</f>
        <v>39682.76151747685</v>
      </c>
    </row>
    <row r="33" ht="12.75">
      <c r="G33" s="31"/>
    </row>
  </sheetData>
  <printOptions/>
  <pageMargins left="0.5" right="0.25" top="1" bottom="0.5" header="0.5" footer="0.5"/>
  <pageSetup fitToHeight="1" fitToWidth="1" horizontalDpi="300" verticalDpi="3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Towering Skills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DCF simple</dc:title>
  <dc:subject>financial analysis</dc:subject>
  <dc:creator>Charles Maxwell</dc:creator>
  <cp:keywords/>
  <dc:description/>
  <cp:lastModifiedBy>Charles Maxwell</cp:lastModifiedBy>
  <cp:lastPrinted>2008-08-13T17:24:59Z</cp:lastPrinted>
  <dcterms:created xsi:type="dcterms:W3CDTF">1997-02-14T19:00:25Z</dcterms:created>
  <dcterms:modified xsi:type="dcterms:W3CDTF">2008-08-23T01:16:45Z</dcterms:modified>
  <cp:category/>
  <cp:version/>
  <cp:contentType/>
  <cp:contentStatus/>
</cp:coreProperties>
</file>